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Caren\Dropbox\MY DOCUMENTS\WERK\Bram Fischer Water Line\4. Tender documents\5. Stage 4 Tender\Final BOQ for Tender\"/>
    </mc:Choice>
  </mc:AlternateContent>
  <xr:revisionPtr revIDLastSave="0" documentId="13_ncr:1_{DB863BB4-40A6-4784-B673-F1D4CBBB9B6B}" xr6:coauthVersionLast="47" xr6:coauthVersionMax="47" xr10:uidLastSave="{00000000-0000-0000-0000-000000000000}"/>
  <bookViews>
    <workbookView xWindow="28680" yWindow="-120" windowWidth="29040" windowHeight="15720" tabRatio="948" activeTab="4" xr2:uid="{CDCA23F7-20F7-431D-832C-045BC4676CE4}"/>
  </bookViews>
  <sheets>
    <sheet name="Section 1" sheetId="163" r:id="rId1"/>
    <sheet name="C1.2" sheetId="66" r:id="rId2"/>
    <sheet name="C1.3" sheetId="67" r:id="rId3"/>
    <sheet name="C1.4" sheetId="68" r:id="rId4"/>
    <sheet name="C1.5" sheetId="69" r:id="rId5"/>
    <sheet name="C1.6 (2)" sheetId="157" state="hidden" r:id="rId6"/>
    <sheet name="C1.6" sheetId="70" r:id="rId7"/>
    <sheet name="C1.7" sheetId="71" r:id="rId8"/>
    <sheet name="C2.1" sheetId="72" r:id="rId9"/>
    <sheet name="C2.2" sheetId="73" state="hidden" r:id="rId10"/>
    <sheet name="C2.3" sheetId="74" state="hidden" r:id="rId11"/>
    <sheet name="C2.4" sheetId="75" state="hidden" r:id="rId12"/>
    <sheet name="C2.3 (2)" sheetId="162" state="hidden" r:id="rId13"/>
    <sheet name="C3.1" sheetId="76" r:id="rId14"/>
    <sheet name="C3.2" sheetId="77" r:id="rId15"/>
    <sheet name="C3.3" sheetId="78" r:id="rId16"/>
    <sheet name="Quantities" sheetId="161" state="hidden" r:id="rId17"/>
    <sheet name="C4.2" sheetId="80" r:id="rId18"/>
    <sheet name="C4.3" sheetId="81" r:id="rId19"/>
    <sheet name="C4.4" sheetId="82" r:id="rId20"/>
    <sheet name="C4.5" sheetId="83" state="hidden" r:id="rId21"/>
    <sheet name="C5.1" sheetId="84" r:id="rId22"/>
    <sheet name="C5.2" sheetId="85" state="hidden" r:id="rId23"/>
    <sheet name="C5.3" sheetId="86" r:id="rId24"/>
    <sheet name="C5.4" sheetId="87" r:id="rId25"/>
    <sheet name="C5.5" sheetId="88" state="hidden" r:id="rId26"/>
    <sheet name="C6.1" sheetId="89" r:id="rId27"/>
    <sheet name="C6.2" sheetId="90" r:id="rId28"/>
    <sheet name="C7.1" sheetId="91" state="hidden" r:id="rId29"/>
    <sheet name="C7.2" sheetId="92" state="hidden" r:id="rId30"/>
    <sheet name="C7.3" sheetId="93" state="hidden" r:id="rId31"/>
    <sheet name="C7.4" sheetId="95" state="hidden" r:id="rId32"/>
    <sheet name="C7.5" sheetId="94" state="hidden" r:id="rId33"/>
    <sheet name="C7.6" sheetId="96" state="hidden" r:id="rId34"/>
    <sheet name="C8.2" sheetId="98" state="hidden" r:id="rId35"/>
    <sheet name="C8.3" sheetId="99" state="hidden" r:id="rId36"/>
    <sheet name="C8.4" sheetId="100" state="hidden" r:id="rId37"/>
    <sheet name="C8.5" sheetId="101" state="hidden" r:id="rId38"/>
    <sheet name="C8.6" sheetId="102" state="hidden" r:id="rId39"/>
    <sheet name="C8.7" sheetId="103" state="hidden" r:id="rId40"/>
    <sheet name="C8.8" sheetId="104" state="hidden" r:id="rId41"/>
    <sheet name="C8.9" sheetId="105" state="hidden" r:id="rId42"/>
    <sheet name="C8.1" sheetId="97" r:id="rId43"/>
    <sheet name="C9.1" sheetId="106" r:id="rId44"/>
    <sheet name="C10.1" sheetId="107" r:id="rId45"/>
    <sheet name="Sheet2" sheetId="160" state="hidden" r:id="rId46"/>
    <sheet name="C11.1" sheetId="108" state="hidden" r:id="rId47"/>
    <sheet name="C11.2" sheetId="110" r:id="rId48"/>
    <sheet name="C11.4" sheetId="158" state="hidden" r:id="rId49"/>
    <sheet name="C11.6" sheetId="114" r:id="rId50"/>
    <sheet name="C11.7" sheetId="115" r:id="rId51"/>
    <sheet name="C11.8" sheetId="116" state="hidden" r:id="rId52"/>
    <sheet name="C11.9" sheetId="117" r:id="rId53"/>
    <sheet name="C12.1" sheetId="118" state="hidden" r:id="rId54"/>
    <sheet name="C12.3" sheetId="120" state="hidden" r:id="rId55"/>
    <sheet name="C12.2" sheetId="119" state="hidden" r:id="rId56"/>
    <sheet name="C12.4" sheetId="121" state="hidden" r:id="rId57"/>
    <sheet name="C12.5" sheetId="123" state="hidden" r:id="rId58"/>
    <sheet name="C12.6" sheetId="124" state="hidden" r:id="rId59"/>
    <sheet name="C12.7" sheetId="125" state="hidden" r:id="rId60"/>
    <sheet name="C12.8" sheetId="126" state="hidden" r:id="rId61"/>
    <sheet name="C12.9" sheetId="127" state="hidden" r:id="rId62"/>
    <sheet name="C12.10" sheetId="128" state="hidden" r:id="rId63"/>
    <sheet name="C12.11" sheetId="129" state="hidden" r:id="rId64"/>
    <sheet name="C12.12" sheetId="130" state="hidden" r:id="rId65"/>
    <sheet name="C13.1" sheetId="131" state="hidden" r:id="rId66"/>
    <sheet name="C13.2" sheetId="132" state="hidden" r:id="rId67"/>
    <sheet name="C13.3" sheetId="133" state="hidden" r:id="rId68"/>
    <sheet name="C13.4" sheetId="134" state="hidden" r:id="rId69"/>
    <sheet name="C13.5" sheetId="135" state="hidden" r:id="rId70"/>
    <sheet name="C13.6" sheetId="136" state="hidden" r:id="rId71"/>
    <sheet name="C13.7" sheetId="137" state="hidden" r:id="rId72"/>
    <sheet name="C13.8" sheetId="138" state="hidden" r:id="rId73"/>
    <sheet name="C13.9" sheetId="139" state="hidden" r:id="rId74"/>
    <sheet name="C13.10" sheetId="140" state="hidden" r:id="rId75"/>
    <sheet name="C13.11" sheetId="141" state="hidden" r:id="rId76"/>
    <sheet name="C13.12" sheetId="142" state="hidden" r:id="rId77"/>
    <sheet name="C13.13" sheetId="143" state="hidden" r:id="rId78"/>
    <sheet name="C13.14" sheetId="144" state="hidden" r:id="rId79"/>
    <sheet name="C14.1" sheetId="145" state="hidden" r:id="rId80"/>
    <sheet name="C14.2" sheetId="146" state="hidden" r:id="rId81"/>
    <sheet name="C14.3" sheetId="148" state="hidden" r:id="rId82"/>
    <sheet name="C14.4" sheetId="147" state="hidden" r:id="rId83"/>
    <sheet name="C14.6" sheetId="150" state="hidden" r:id="rId84"/>
    <sheet name="C14.5" sheetId="149" state="hidden" r:id="rId85"/>
    <sheet name="C14.7" sheetId="151" state="hidden" r:id="rId86"/>
    <sheet name="C14.8" sheetId="152" state="hidden" r:id="rId87"/>
    <sheet name="C14.9" sheetId="154" state="hidden" r:id="rId88"/>
    <sheet name="C14.10" sheetId="153" state="hidden" r:id="rId89"/>
    <sheet name="C14.11" sheetId="156" state="hidden" r:id="rId90"/>
    <sheet name="C20.1" sheetId="155" r:id="rId91"/>
    <sheet name="Sect D - D1000" sheetId="62" state="hidden" r:id="rId92"/>
    <sheet name="Summary of Pricing" sheetId="64" r:id="rId93"/>
    <sheet name="Section 2" sheetId="164" r:id="rId94"/>
    <sheet name="BOQ - Domestic &amp; Fire Water" sheetId="169" r:id="rId95"/>
    <sheet name="Summary of Pricing (2)" sheetId="165" r:id="rId96"/>
    <sheet name="FINAL SUMMARY" sheetId="168" r:id="rId97"/>
    <sheet name="Final Summary To C1.1.1" sheetId="166" r:id="rId98"/>
    <sheet name="Sheet1" sheetId="159" state="hidden" r:id="rId99"/>
  </sheets>
  <externalReferences>
    <externalReference r:id="rId100"/>
    <externalReference r:id="rId101"/>
  </externalReferences>
  <definedNames>
    <definedName name="_Hlk13737046" localSheetId="62">'C12.10'!#REF!</definedName>
    <definedName name="_Hlk13737046" localSheetId="63">'C12.11'!#REF!</definedName>
    <definedName name="_Hlk13737046" localSheetId="64">'C12.12'!#REF!</definedName>
    <definedName name="_Hlk13737046" localSheetId="55">'C12.2'!$C$23</definedName>
    <definedName name="_Hlk13737046" localSheetId="54">'C12.3'!#REF!</definedName>
    <definedName name="_Hlk13737046" localSheetId="56">'C12.4'!#REF!</definedName>
    <definedName name="_Hlk13737046" localSheetId="57">'C12.5'!#REF!</definedName>
    <definedName name="_Hlk13737046" localSheetId="58">'C12.6'!#REF!</definedName>
    <definedName name="_Hlk13737046" localSheetId="59">'C12.7'!#REF!</definedName>
    <definedName name="_Hlk13737046" localSheetId="60">'C12.8'!#REF!</definedName>
    <definedName name="_Hlk13737046" localSheetId="61">'C12.9'!#REF!</definedName>
    <definedName name="_Hlk13737046" localSheetId="65">'C13.1'!#REF!</definedName>
    <definedName name="_Hlk13737046" localSheetId="74">'C13.10'!#REF!</definedName>
    <definedName name="_Hlk13737046" localSheetId="75">'C13.11'!#REF!</definedName>
    <definedName name="_Hlk13737046" localSheetId="76">'C13.12'!#REF!</definedName>
    <definedName name="_Hlk13737046" localSheetId="77">'C13.13'!#REF!</definedName>
    <definedName name="_Hlk13737046" localSheetId="78">'C13.14'!#REF!</definedName>
    <definedName name="_Hlk13737046" localSheetId="66">'C13.2'!#REF!</definedName>
    <definedName name="_Hlk13737046" localSheetId="67">'C13.3'!#REF!</definedName>
    <definedName name="_Hlk13737046" localSheetId="68">'C13.4'!#REF!</definedName>
    <definedName name="_Hlk13737046" localSheetId="69">'C13.5'!#REF!</definedName>
    <definedName name="_Hlk13737046" localSheetId="70">'C13.6'!#REF!</definedName>
    <definedName name="_Hlk13737046" localSheetId="71">'C13.7'!#REF!</definedName>
    <definedName name="_Hlk13737046" localSheetId="72">'C13.8'!#REF!</definedName>
    <definedName name="_Hlk13737046" localSheetId="73">'C13.9'!#REF!</definedName>
    <definedName name="_Hlk13737046" localSheetId="79">'C14.1'!#REF!</definedName>
    <definedName name="_Hlk13737046" localSheetId="88">'C14.10'!#REF!</definedName>
    <definedName name="_Hlk13737046" localSheetId="89">'C14.11'!#REF!</definedName>
    <definedName name="_Hlk13737046" localSheetId="80">'C14.2'!#REF!</definedName>
    <definedName name="_Hlk13737046" localSheetId="81">'C14.3'!#REF!</definedName>
    <definedName name="_Hlk13737046" localSheetId="82">'C14.4'!#REF!</definedName>
    <definedName name="_Hlk13737046" localSheetId="84">'C14.5'!#REF!</definedName>
    <definedName name="_Hlk13737046" localSheetId="83">'C14.6'!#REF!</definedName>
    <definedName name="_Hlk13737046" localSheetId="85">'C14.7'!#REF!</definedName>
    <definedName name="_Hlk13737046" localSheetId="86">'C14.8'!#REF!</definedName>
    <definedName name="_Hlk13737046" localSheetId="87">'C14.9'!#REF!</definedName>
    <definedName name="_Hlk13737046" localSheetId="90">'C20.1'!#REF!</definedName>
    <definedName name="_Hlk13737072" localSheetId="62">'C12.10'!#REF!</definedName>
    <definedName name="_Hlk13737072" localSheetId="63">'C12.11'!#REF!</definedName>
    <definedName name="_Hlk13737072" localSheetId="64">'C12.12'!#REF!</definedName>
    <definedName name="_Hlk13737072" localSheetId="55">'C12.2'!$C$24</definedName>
    <definedName name="_Hlk13737072" localSheetId="54">'C12.3'!#REF!</definedName>
    <definedName name="_Hlk13737072" localSheetId="56">'C12.4'!#REF!</definedName>
    <definedName name="_Hlk13737072" localSheetId="57">'C12.5'!#REF!</definedName>
    <definedName name="_Hlk13737072" localSheetId="58">'C12.6'!#REF!</definedName>
    <definedName name="_Hlk13737072" localSheetId="59">'C12.7'!#REF!</definedName>
    <definedName name="_Hlk13737072" localSheetId="60">'C12.8'!#REF!</definedName>
    <definedName name="_Hlk13737072" localSheetId="61">'C12.9'!#REF!</definedName>
    <definedName name="_Hlk13737072" localSheetId="65">'C13.1'!#REF!</definedName>
    <definedName name="_Hlk13737072" localSheetId="74">'C13.10'!#REF!</definedName>
    <definedName name="_Hlk13737072" localSheetId="75">'C13.11'!#REF!</definedName>
    <definedName name="_Hlk13737072" localSheetId="76">'C13.12'!#REF!</definedName>
    <definedName name="_Hlk13737072" localSheetId="77">'C13.13'!#REF!</definedName>
    <definedName name="_Hlk13737072" localSheetId="78">'C13.14'!#REF!</definedName>
    <definedName name="_Hlk13737072" localSheetId="66">'C13.2'!#REF!</definedName>
    <definedName name="_Hlk13737072" localSheetId="67">'C13.3'!#REF!</definedName>
    <definedName name="_Hlk13737072" localSheetId="68">'C13.4'!#REF!</definedName>
    <definedName name="_Hlk13737072" localSheetId="69">'C13.5'!#REF!</definedName>
    <definedName name="_Hlk13737072" localSheetId="70">'C13.6'!#REF!</definedName>
    <definedName name="_Hlk13737072" localSheetId="71">'C13.7'!#REF!</definedName>
    <definedName name="_Hlk13737072" localSheetId="72">'C13.8'!#REF!</definedName>
    <definedName name="_Hlk13737072" localSheetId="73">'C13.9'!#REF!</definedName>
    <definedName name="_Hlk13737072" localSheetId="79">'C14.1'!#REF!</definedName>
    <definedName name="_Hlk13737072" localSheetId="88">'C14.10'!#REF!</definedName>
    <definedName name="_Hlk13737072" localSheetId="89">'C14.11'!#REF!</definedName>
    <definedName name="_Hlk13737072" localSheetId="80">'C14.2'!#REF!</definedName>
    <definedName name="_Hlk13737072" localSheetId="81">'C14.3'!#REF!</definedName>
    <definedName name="_Hlk13737072" localSheetId="82">'C14.4'!#REF!</definedName>
    <definedName name="_Hlk13737072" localSheetId="84">'C14.5'!#REF!</definedName>
    <definedName name="_Hlk13737072" localSheetId="83">'C14.6'!#REF!</definedName>
    <definedName name="_Hlk13737072" localSheetId="85">'C14.7'!#REF!</definedName>
    <definedName name="_Hlk13737072" localSheetId="86">'C14.8'!#REF!</definedName>
    <definedName name="_Hlk13737072" localSheetId="87">'C14.9'!#REF!</definedName>
    <definedName name="_Hlk13737072" localSheetId="90">'C20.1'!#REF!</definedName>
    <definedName name="_Ref461368450" localSheetId="3">'C1.4'!$C$6</definedName>
    <definedName name="_Ref461368450" localSheetId="4">'C1.5'!$E$6</definedName>
    <definedName name="_Ref461368450" localSheetId="6">'C1.6'!$C$6</definedName>
    <definedName name="_Ref461368450" localSheetId="5">'C1.6 (2)'!$C$6</definedName>
    <definedName name="_Ref461368450" localSheetId="7">'C1.7'!$D$6</definedName>
    <definedName name="_Ref461368450" localSheetId="44">'C10.1'!#REF!</definedName>
    <definedName name="_Ref461368450" localSheetId="46">'C11.1'!#REF!</definedName>
    <definedName name="_Ref461368450" localSheetId="47">'C11.2'!#REF!</definedName>
    <definedName name="_Ref461368450" localSheetId="48">'C11.4'!#REF!</definedName>
    <definedName name="_Ref461368450" localSheetId="49">'C11.6'!#REF!</definedName>
    <definedName name="_Ref461368450" localSheetId="50">'C11.7'!#REF!</definedName>
    <definedName name="_Ref461368450" localSheetId="51">'C11.8'!#REF!</definedName>
    <definedName name="_Ref461368450" localSheetId="52">'C11.9'!#REF!</definedName>
    <definedName name="_Ref461368450" localSheetId="53">'C12.1'!#REF!</definedName>
    <definedName name="_Ref461368450" localSheetId="62">'C12.10'!#REF!</definedName>
    <definedName name="_Ref461368450" localSheetId="63">'C12.11'!#REF!</definedName>
    <definedName name="_Ref461368450" localSheetId="64">'C12.12'!#REF!</definedName>
    <definedName name="_Ref461368450" localSheetId="55">'C12.2'!#REF!</definedName>
    <definedName name="_Ref461368450" localSheetId="54">'C12.3'!#REF!</definedName>
    <definedName name="_Ref461368450" localSheetId="56">'C12.4'!#REF!</definedName>
    <definedName name="_Ref461368450" localSheetId="57">'C12.5'!#REF!</definedName>
    <definedName name="_Ref461368450" localSheetId="58">'C12.6'!#REF!</definedName>
    <definedName name="_Ref461368450" localSheetId="59">'C12.7'!#REF!</definedName>
    <definedName name="_Ref461368450" localSheetId="60">'C12.8'!#REF!</definedName>
    <definedName name="_Ref461368450" localSheetId="61">'C12.9'!#REF!</definedName>
    <definedName name="_Ref461368450" localSheetId="65">'C13.1'!#REF!</definedName>
    <definedName name="_Ref461368450" localSheetId="74">'C13.10'!#REF!</definedName>
    <definedName name="_Ref461368450" localSheetId="75">'C13.11'!#REF!</definedName>
    <definedName name="_Ref461368450" localSheetId="76">'C13.12'!#REF!</definedName>
    <definedName name="_Ref461368450" localSheetId="77">'C13.13'!#REF!</definedName>
    <definedName name="_Ref461368450" localSheetId="78">'C13.14'!#REF!</definedName>
    <definedName name="_Ref461368450" localSheetId="66">'C13.2'!#REF!</definedName>
    <definedName name="_Ref461368450" localSheetId="67">'C13.3'!#REF!</definedName>
    <definedName name="_Ref461368450" localSheetId="68">'C13.4'!#REF!</definedName>
    <definedName name="_Ref461368450" localSheetId="69">'C13.5'!#REF!</definedName>
    <definedName name="_Ref461368450" localSheetId="70">'C13.6'!#REF!</definedName>
    <definedName name="_Ref461368450" localSheetId="71">'C13.7'!#REF!</definedName>
    <definedName name="_Ref461368450" localSheetId="72">'C13.8'!#REF!</definedName>
    <definedName name="_Ref461368450" localSheetId="73">'C13.9'!#REF!</definedName>
    <definedName name="_Ref461368450" localSheetId="79">'C14.1'!#REF!</definedName>
    <definedName name="_Ref461368450" localSheetId="88">'C14.10'!#REF!</definedName>
    <definedName name="_Ref461368450" localSheetId="89">'C14.11'!#REF!</definedName>
    <definedName name="_Ref461368450" localSheetId="80">'C14.2'!#REF!</definedName>
    <definedName name="_Ref461368450" localSheetId="81">'C14.3'!#REF!</definedName>
    <definedName name="_Ref461368450" localSheetId="82">'C14.4'!#REF!</definedName>
    <definedName name="_Ref461368450" localSheetId="84">'C14.5'!#REF!</definedName>
    <definedName name="_Ref461368450" localSheetId="83">'C14.6'!#REF!</definedName>
    <definedName name="_Ref461368450" localSheetId="85">'C14.7'!#REF!</definedName>
    <definedName name="_Ref461368450" localSheetId="86">'C14.8'!#REF!</definedName>
    <definedName name="_Ref461368450" localSheetId="87">'C14.9'!#REF!</definedName>
    <definedName name="_Ref461368450" localSheetId="8">'C2.1'!$D$6</definedName>
    <definedName name="_Ref461368450" localSheetId="9">'C2.2'!$D$6</definedName>
    <definedName name="_Ref461368450" localSheetId="10">'C2.3'!$D$6</definedName>
    <definedName name="_Ref461368450" localSheetId="12">'C2.3 (2)'!$D$6</definedName>
    <definedName name="_Ref461368450" localSheetId="11">'C2.4'!$D$6</definedName>
    <definedName name="_Ref461368450" localSheetId="90">'C20.1'!#REF!</definedName>
    <definedName name="_Ref461368450" localSheetId="13">'C3.1'!$D$6</definedName>
    <definedName name="_Ref461368450" localSheetId="14">'C3.2'!$D$4</definedName>
    <definedName name="_Ref461368450" localSheetId="15">'C3.3'!$D$60</definedName>
    <definedName name="_Ref461368450" localSheetId="17">'C4.2'!#REF!</definedName>
    <definedName name="_Ref461368450" localSheetId="18">'C4.3'!#REF!</definedName>
    <definedName name="_Ref461368450" localSheetId="19">'C4.4'!#REF!</definedName>
    <definedName name="_Ref461368450" localSheetId="20">'C4.5'!#REF!</definedName>
    <definedName name="_Ref461368450" localSheetId="21">'C5.1'!#REF!</definedName>
    <definedName name="_Ref461368450" localSheetId="22">'C5.2'!#REF!</definedName>
    <definedName name="_Ref461368450" localSheetId="23">'C5.3'!#REF!</definedName>
    <definedName name="_Ref461368450" localSheetId="24">'C5.4'!#REF!</definedName>
    <definedName name="_Ref461368450" localSheetId="25">'C5.5'!#REF!</definedName>
    <definedName name="_Ref461368450" localSheetId="26">'C6.1'!#REF!</definedName>
    <definedName name="_Ref461368450" localSheetId="27">'C6.2'!#REF!</definedName>
    <definedName name="_Ref461368450" localSheetId="28">'C7.1'!#REF!</definedName>
    <definedName name="_Ref461368450" localSheetId="29">'C7.2'!#REF!</definedName>
    <definedName name="_Ref461368450" localSheetId="30">'C7.3'!#REF!</definedName>
    <definedName name="_Ref461368450" localSheetId="31">'C7.4'!#REF!</definedName>
    <definedName name="_Ref461368450" localSheetId="32">'C7.5'!#REF!</definedName>
    <definedName name="_Ref461368450" localSheetId="33">'C7.6'!#REF!</definedName>
    <definedName name="_Ref461368450" localSheetId="42">'C8.1'!#REF!</definedName>
    <definedName name="_Ref461368450" localSheetId="34">'C8.2'!#REF!</definedName>
    <definedName name="_Ref461368450" localSheetId="35">'C8.3'!#REF!</definedName>
    <definedName name="_Ref461368450" localSheetId="36">'C8.4'!#REF!</definedName>
    <definedName name="_Ref461368450" localSheetId="37">'C8.5'!#REF!</definedName>
    <definedName name="_Ref461368450" localSheetId="38">'C8.6'!#REF!</definedName>
    <definedName name="_Ref461368450" localSheetId="39">'C8.7'!#REF!</definedName>
    <definedName name="_Ref461368450" localSheetId="40">'C8.8'!#REF!</definedName>
    <definedName name="_Ref461368450" localSheetId="41">'C8.9'!#REF!</definedName>
    <definedName name="_Ref461368450" localSheetId="43">'C9.1'!#REF!</definedName>
    <definedName name="_Ref461372205" localSheetId="3">'C1.4'!$C$90</definedName>
    <definedName name="_Ref461372205" localSheetId="4">'C1.5'!#REF!</definedName>
    <definedName name="_Ref461372205" localSheetId="6">'C1.6'!#REF!</definedName>
    <definedName name="_Ref461372205" localSheetId="5">'C1.6 (2)'!#REF!</definedName>
    <definedName name="_Ref461372205" localSheetId="7">'C1.7'!#REF!</definedName>
    <definedName name="_Ref461372205" localSheetId="44">'C10.1'!#REF!</definedName>
    <definedName name="_Ref461372205" localSheetId="46">'C11.1'!#REF!</definedName>
    <definedName name="_Ref461372205" localSheetId="47">'C11.2'!#REF!</definedName>
    <definedName name="_Ref461372205" localSheetId="48">'C11.4'!#REF!</definedName>
    <definedName name="_Ref461372205" localSheetId="49">'C11.6'!#REF!</definedName>
    <definedName name="_Ref461372205" localSheetId="50">'C11.7'!#REF!</definedName>
    <definedName name="_Ref461372205" localSheetId="51">'C11.8'!#REF!</definedName>
    <definedName name="_Ref461372205" localSheetId="52">'C11.9'!#REF!</definedName>
    <definedName name="_Ref461372205" localSheetId="53">'C12.1'!#REF!</definedName>
    <definedName name="_Ref461372205" localSheetId="62">'C12.10'!#REF!</definedName>
    <definedName name="_Ref461372205" localSheetId="63">'C12.11'!#REF!</definedName>
    <definedName name="_Ref461372205" localSheetId="64">'C12.12'!#REF!</definedName>
    <definedName name="_Ref461372205" localSheetId="55">'C12.2'!#REF!</definedName>
    <definedName name="_Ref461372205" localSheetId="54">'C12.3'!#REF!</definedName>
    <definedName name="_Ref461372205" localSheetId="56">'C12.4'!#REF!</definedName>
    <definedName name="_Ref461372205" localSheetId="57">'C12.5'!#REF!</definedName>
    <definedName name="_Ref461372205" localSheetId="58">'C12.6'!#REF!</definedName>
    <definedName name="_Ref461372205" localSheetId="59">'C12.7'!#REF!</definedName>
    <definedName name="_Ref461372205" localSheetId="60">'C12.8'!#REF!</definedName>
    <definedName name="_Ref461372205" localSheetId="61">'C12.9'!#REF!</definedName>
    <definedName name="_Ref461372205" localSheetId="65">'C13.1'!#REF!</definedName>
    <definedName name="_Ref461372205" localSheetId="74">'C13.10'!#REF!</definedName>
    <definedName name="_Ref461372205" localSheetId="75">'C13.11'!#REF!</definedName>
    <definedName name="_Ref461372205" localSheetId="76">'C13.12'!#REF!</definedName>
    <definedName name="_Ref461372205" localSheetId="77">'C13.13'!#REF!</definedName>
    <definedName name="_Ref461372205" localSheetId="78">'C13.14'!#REF!</definedName>
    <definedName name="_Ref461372205" localSheetId="66">'C13.2'!#REF!</definedName>
    <definedName name="_Ref461372205" localSheetId="67">'C13.3'!#REF!</definedName>
    <definedName name="_Ref461372205" localSheetId="68">'C13.4'!#REF!</definedName>
    <definedName name="_Ref461372205" localSheetId="69">'C13.5'!#REF!</definedName>
    <definedName name="_Ref461372205" localSheetId="70">'C13.6'!#REF!</definedName>
    <definedName name="_Ref461372205" localSheetId="71">'C13.7'!#REF!</definedName>
    <definedName name="_Ref461372205" localSheetId="72">'C13.8'!#REF!</definedName>
    <definedName name="_Ref461372205" localSheetId="73">'C13.9'!#REF!</definedName>
    <definedName name="_Ref461372205" localSheetId="79">'C14.1'!#REF!</definedName>
    <definedName name="_Ref461372205" localSheetId="88">'C14.10'!#REF!</definedName>
    <definedName name="_Ref461372205" localSheetId="89">'C14.11'!#REF!</definedName>
    <definedName name="_Ref461372205" localSheetId="80">'C14.2'!#REF!</definedName>
    <definedName name="_Ref461372205" localSheetId="81">'C14.3'!#REF!</definedName>
    <definedName name="_Ref461372205" localSheetId="82">'C14.4'!#REF!</definedName>
    <definedName name="_Ref461372205" localSheetId="84">'C14.5'!#REF!</definedName>
    <definedName name="_Ref461372205" localSheetId="83">'C14.6'!#REF!</definedName>
    <definedName name="_Ref461372205" localSheetId="85">'C14.7'!#REF!</definedName>
    <definedName name="_Ref461372205" localSheetId="86">'C14.8'!#REF!</definedName>
    <definedName name="_Ref461372205" localSheetId="87">'C14.9'!#REF!</definedName>
    <definedName name="_Ref461372205" localSheetId="8">'C2.1'!#REF!</definedName>
    <definedName name="_Ref461372205" localSheetId="9">'C2.2'!#REF!</definedName>
    <definedName name="_Ref461372205" localSheetId="10">'C2.3'!#REF!</definedName>
    <definedName name="_Ref461372205" localSheetId="12">'C2.3 (2)'!#REF!</definedName>
    <definedName name="_Ref461372205" localSheetId="11">'C2.4'!#REF!</definedName>
    <definedName name="_Ref461372205" localSheetId="90">'C20.1'!#REF!</definedName>
    <definedName name="_Ref461372205" localSheetId="13">'C3.1'!#REF!</definedName>
    <definedName name="_Ref461372205" localSheetId="14">'C3.2'!#REF!</definedName>
    <definedName name="_Ref461372205" localSheetId="15">'C3.3'!#REF!</definedName>
    <definedName name="_Ref461372205" localSheetId="17">'C4.2'!#REF!</definedName>
    <definedName name="_Ref461372205" localSheetId="18">'C4.3'!#REF!</definedName>
    <definedName name="_Ref461372205" localSheetId="19">'C4.4'!#REF!</definedName>
    <definedName name="_Ref461372205" localSheetId="20">'C4.5'!#REF!</definedName>
    <definedName name="_Ref461372205" localSheetId="21">'C5.1'!#REF!</definedName>
    <definedName name="_Ref461372205" localSheetId="22">'C5.2'!#REF!</definedName>
    <definedName name="_Ref461372205" localSheetId="23">'C5.3'!#REF!</definedName>
    <definedName name="_Ref461372205" localSheetId="24">'C5.4'!#REF!</definedName>
    <definedName name="_Ref461372205" localSheetId="25">'C5.5'!#REF!</definedName>
    <definedName name="_Ref461372205" localSheetId="26">'C6.1'!#REF!</definedName>
    <definedName name="_Ref461372205" localSheetId="27">'C6.2'!#REF!</definedName>
    <definedName name="_Ref461372205" localSheetId="28">'C7.1'!#REF!</definedName>
    <definedName name="_Ref461372205" localSheetId="29">'C7.2'!#REF!</definedName>
    <definedName name="_Ref461372205" localSheetId="30">'C7.3'!#REF!</definedName>
    <definedName name="_Ref461372205" localSheetId="31">'C7.4'!#REF!</definedName>
    <definedName name="_Ref461372205" localSheetId="32">'C7.5'!#REF!</definedName>
    <definedName name="_Ref461372205" localSheetId="33">'C7.6'!#REF!</definedName>
    <definedName name="_Ref461372205" localSheetId="42">'C8.1'!#REF!</definedName>
    <definedName name="_Ref461372205" localSheetId="34">'C8.2'!#REF!</definedName>
    <definedName name="_Ref461372205" localSheetId="35">'C8.3'!#REF!</definedName>
    <definedName name="_Ref461372205" localSheetId="36">'C8.4'!#REF!</definedName>
    <definedName name="_Ref461372205" localSheetId="37">'C8.5'!#REF!</definedName>
    <definedName name="_Ref461372205" localSheetId="38">'C8.6'!#REF!</definedName>
    <definedName name="_Ref461372205" localSheetId="39">'C8.7'!#REF!</definedName>
    <definedName name="_Ref461372205" localSheetId="40">'C8.8'!#REF!</definedName>
    <definedName name="_Ref461372205" localSheetId="41">'C8.9'!#REF!</definedName>
    <definedName name="_Ref461372205" localSheetId="43">'C9.1'!#REF!</definedName>
    <definedName name="_Ref461373091" localSheetId="3">'C1.4'!#REF!</definedName>
    <definedName name="_Ref461373091" localSheetId="4">'C1.5'!#REF!</definedName>
    <definedName name="_Ref461373091" localSheetId="6">'C1.6'!#REF!</definedName>
    <definedName name="_Ref461373091" localSheetId="5">'C1.6 (2)'!#REF!</definedName>
    <definedName name="_Ref461373091" localSheetId="7">'C1.7'!#REF!</definedName>
    <definedName name="_Ref461373091" localSheetId="44">'C10.1'!#REF!</definedName>
    <definedName name="_Ref461373091" localSheetId="46">'C11.1'!#REF!</definedName>
    <definedName name="_Ref461373091" localSheetId="47">'C11.2'!#REF!</definedName>
    <definedName name="_Ref461373091" localSheetId="48">'C11.4'!#REF!</definedName>
    <definedName name="_Ref461373091" localSheetId="49">'C11.6'!#REF!</definedName>
    <definedName name="_Ref461373091" localSheetId="50">'C11.7'!#REF!</definedName>
    <definedName name="_Ref461373091" localSheetId="51">'C11.8'!#REF!</definedName>
    <definedName name="_Ref461373091" localSheetId="52">'C11.9'!#REF!</definedName>
    <definedName name="_Ref461373091" localSheetId="53">'C12.1'!#REF!</definedName>
    <definedName name="_Ref461373091" localSheetId="62">'C12.10'!#REF!</definedName>
    <definedName name="_Ref461373091" localSheetId="63">'C12.11'!#REF!</definedName>
    <definedName name="_Ref461373091" localSheetId="64">'C12.12'!#REF!</definedName>
    <definedName name="_Ref461373091" localSheetId="55">'C12.2'!#REF!</definedName>
    <definedName name="_Ref461373091" localSheetId="54">'C12.3'!#REF!</definedName>
    <definedName name="_Ref461373091" localSheetId="56">'C12.4'!#REF!</definedName>
    <definedName name="_Ref461373091" localSheetId="57">'C12.5'!#REF!</definedName>
    <definedName name="_Ref461373091" localSheetId="58">'C12.6'!#REF!</definedName>
    <definedName name="_Ref461373091" localSheetId="59">'C12.7'!#REF!</definedName>
    <definedName name="_Ref461373091" localSheetId="60">'C12.8'!#REF!</definedName>
    <definedName name="_Ref461373091" localSheetId="61">'C12.9'!#REF!</definedName>
    <definedName name="_Ref461373091" localSheetId="65">'C13.1'!#REF!</definedName>
    <definedName name="_Ref461373091" localSheetId="74">'C13.10'!#REF!</definedName>
    <definedName name="_Ref461373091" localSheetId="75">'C13.11'!#REF!</definedName>
    <definedName name="_Ref461373091" localSheetId="76">'C13.12'!#REF!</definedName>
    <definedName name="_Ref461373091" localSheetId="77">'C13.13'!#REF!</definedName>
    <definedName name="_Ref461373091" localSheetId="78">'C13.14'!#REF!</definedName>
    <definedName name="_Ref461373091" localSheetId="66">'C13.2'!#REF!</definedName>
    <definedName name="_Ref461373091" localSheetId="67">'C13.3'!#REF!</definedName>
    <definedName name="_Ref461373091" localSheetId="68">'C13.4'!#REF!</definedName>
    <definedName name="_Ref461373091" localSheetId="69">'C13.5'!#REF!</definedName>
    <definedName name="_Ref461373091" localSheetId="70">'C13.6'!#REF!</definedName>
    <definedName name="_Ref461373091" localSheetId="71">'C13.7'!#REF!</definedName>
    <definedName name="_Ref461373091" localSheetId="72">'C13.8'!#REF!</definedName>
    <definedName name="_Ref461373091" localSheetId="73">'C13.9'!#REF!</definedName>
    <definedName name="_Ref461373091" localSheetId="79">'C14.1'!#REF!</definedName>
    <definedName name="_Ref461373091" localSheetId="88">'C14.10'!#REF!</definedName>
    <definedName name="_Ref461373091" localSheetId="89">'C14.11'!#REF!</definedName>
    <definedName name="_Ref461373091" localSheetId="80">'C14.2'!#REF!</definedName>
    <definedName name="_Ref461373091" localSheetId="81">'C14.3'!#REF!</definedName>
    <definedName name="_Ref461373091" localSheetId="82">'C14.4'!#REF!</definedName>
    <definedName name="_Ref461373091" localSheetId="84">'C14.5'!#REF!</definedName>
    <definedName name="_Ref461373091" localSheetId="83">'C14.6'!#REF!</definedName>
    <definedName name="_Ref461373091" localSheetId="85">'C14.7'!#REF!</definedName>
    <definedName name="_Ref461373091" localSheetId="86">'C14.8'!#REF!</definedName>
    <definedName name="_Ref461373091" localSheetId="87">'C14.9'!#REF!</definedName>
    <definedName name="_Ref461373091" localSheetId="8">'C2.1'!#REF!</definedName>
    <definedName name="_Ref461373091" localSheetId="9">'C2.2'!#REF!</definedName>
    <definedName name="_Ref461373091" localSheetId="10">'C2.3'!#REF!</definedName>
    <definedName name="_Ref461373091" localSheetId="12">'C2.3 (2)'!#REF!</definedName>
    <definedName name="_Ref461373091" localSheetId="11">'C2.4'!#REF!</definedName>
    <definedName name="_Ref461373091" localSheetId="90">'C20.1'!#REF!</definedName>
    <definedName name="_Ref461373091" localSheetId="13">'C3.1'!#REF!</definedName>
    <definedName name="_Ref461373091" localSheetId="14">'C3.2'!#REF!</definedName>
    <definedName name="_Ref461373091" localSheetId="15">'C3.3'!#REF!</definedName>
    <definedName name="_Ref461373091" localSheetId="17">'C4.2'!#REF!</definedName>
    <definedName name="_Ref461373091" localSheetId="18">'C4.3'!#REF!</definedName>
    <definedName name="_Ref461373091" localSheetId="19">'C4.4'!#REF!</definedName>
    <definedName name="_Ref461373091" localSheetId="20">'C4.5'!#REF!</definedName>
    <definedName name="_Ref461373091" localSheetId="21">'C5.1'!#REF!</definedName>
    <definedName name="_Ref461373091" localSheetId="22">'C5.2'!#REF!</definedName>
    <definedName name="_Ref461373091" localSheetId="23">'C5.3'!#REF!</definedName>
    <definedName name="_Ref461373091" localSheetId="24">'C5.4'!#REF!</definedName>
    <definedName name="_Ref461373091" localSheetId="25">'C5.5'!#REF!</definedName>
    <definedName name="_Ref461373091" localSheetId="26">'C6.1'!#REF!</definedName>
    <definedName name="_Ref461373091" localSheetId="27">'C6.2'!#REF!</definedName>
    <definedName name="_Ref461373091" localSheetId="28">'C7.1'!#REF!</definedName>
    <definedName name="_Ref461373091" localSheetId="29">'C7.2'!#REF!</definedName>
    <definedName name="_Ref461373091" localSheetId="30">'C7.3'!#REF!</definedName>
    <definedName name="_Ref461373091" localSheetId="31">'C7.4'!#REF!</definedName>
    <definedName name="_Ref461373091" localSheetId="32">'C7.5'!#REF!</definedName>
    <definedName name="_Ref461373091" localSheetId="33">'C7.6'!#REF!</definedName>
    <definedName name="_Ref461373091" localSheetId="42">'C8.1'!#REF!</definedName>
    <definedName name="_Ref461373091" localSheetId="34">'C8.2'!#REF!</definedName>
    <definedName name="_Ref461373091" localSheetId="35">'C8.3'!#REF!</definedName>
    <definedName name="_Ref461373091" localSheetId="36">'C8.4'!#REF!</definedName>
    <definedName name="_Ref461373091" localSheetId="37">'C8.5'!#REF!</definedName>
    <definedName name="_Ref461373091" localSheetId="38">'C8.6'!#REF!</definedName>
    <definedName name="_Ref461373091" localSheetId="39">'C8.7'!#REF!</definedName>
    <definedName name="_Ref461373091" localSheetId="40">'C8.8'!#REF!</definedName>
    <definedName name="_Ref461373091" localSheetId="41">'C8.9'!#REF!</definedName>
    <definedName name="_Ref461373091" localSheetId="43">'C9.1'!#REF!</definedName>
    <definedName name="_Ref461373122" localSheetId="3">'C1.4'!#REF!</definedName>
    <definedName name="_Ref461373122" localSheetId="4">'C1.5'!#REF!</definedName>
    <definedName name="_Ref461373122" localSheetId="6">'C1.6'!#REF!</definedName>
    <definedName name="_Ref461373122" localSheetId="5">'C1.6 (2)'!#REF!</definedName>
    <definedName name="_Ref461373122" localSheetId="7">'C1.7'!#REF!</definedName>
    <definedName name="_Ref461373122" localSheetId="44">'C10.1'!#REF!</definedName>
    <definedName name="_Ref461373122" localSheetId="46">'C11.1'!#REF!</definedName>
    <definedName name="_Ref461373122" localSheetId="47">'C11.2'!#REF!</definedName>
    <definedName name="_Ref461373122" localSheetId="48">'C11.4'!#REF!</definedName>
    <definedName name="_Ref461373122" localSheetId="49">'C11.6'!#REF!</definedName>
    <definedName name="_Ref461373122" localSheetId="50">'C11.7'!#REF!</definedName>
    <definedName name="_Ref461373122" localSheetId="51">'C11.8'!#REF!</definedName>
    <definedName name="_Ref461373122" localSheetId="52">'C11.9'!#REF!</definedName>
    <definedName name="_Ref461373122" localSheetId="53">'C12.1'!#REF!</definedName>
    <definedName name="_Ref461373122" localSheetId="62">'C12.10'!#REF!</definedName>
    <definedName name="_Ref461373122" localSheetId="63">'C12.11'!#REF!</definedName>
    <definedName name="_Ref461373122" localSheetId="64">'C12.12'!#REF!</definedName>
    <definedName name="_Ref461373122" localSheetId="55">'C12.2'!#REF!</definedName>
    <definedName name="_Ref461373122" localSheetId="54">'C12.3'!#REF!</definedName>
    <definedName name="_Ref461373122" localSheetId="56">'C12.4'!#REF!</definedName>
    <definedName name="_Ref461373122" localSheetId="57">'C12.5'!#REF!</definedName>
    <definedName name="_Ref461373122" localSheetId="58">'C12.6'!#REF!</definedName>
    <definedName name="_Ref461373122" localSheetId="59">'C12.7'!#REF!</definedName>
    <definedName name="_Ref461373122" localSheetId="60">'C12.8'!#REF!</definedName>
    <definedName name="_Ref461373122" localSheetId="61">'C12.9'!#REF!</definedName>
    <definedName name="_Ref461373122" localSheetId="65">'C13.1'!#REF!</definedName>
    <definedName name="_Ref461373122" localSheetId="74">'C13.10'!#REF!</definedName>
    <definedName name="_Ref461373122" localSheetId="75">'C13.11'!#REF!</definedName>
    <definedName name="_Ref461373122" localSheetId="76">'C13.12'!#REF!</definedName>
    <definedName name="_Ref461373122" localSheetId="77">'C13.13'!#REF!</definedName>
    <definedName name="_Ref461373122" localSheetId="78">'C13.14'!#REF!</definedName>
    <definedName name="_Ref461373122" localSheetId="66">'C13.2'!#REF!</definedName>
    <definedName name="_Ref461373122" localSheetId="67">'C13.3'!#REF!</definedName>
    <definedName name="_Ref461373122" localSheetId="68">'C13.4'!#REF!</definedName>
    <definedName name="_Ref461373122" localSheetId="69">'C13.5'!#REF!</definedName>
    <definedName name="_Ref461373122" localSheetId="70">'C13.6'!#REF!</definedName>
    <definedName name="_Ref461373122" localSheetId="71">'C13.7'!#REF!</definedName>
    <definedName name="_Ref461373122" localSheetId="72">'C13.8'!#REF!</definedName>
    <definedName name="_Ref461373122" localSheetId="73">'C13.9'!#REF!</definedName>
    <definedName name="_Ref461373122" localSheetId="79">'C14.1'!#REF!</definedName>
    <definedName name="_Ref461373122" localSheetId="88">'C14.10'!#REF!</definedName>
    <definedName name="_Ref461373122" localSheetId="89">'C14.11'!#REF!</definedName>
    <definedName name="_Ref461373122" localSheetId="80">'C14.2'!#REF!</definedName>
    <definedName name="_Ref461373122" localSheetId="81">'C14.3'!#REF!</definedName>
    <definedName name="_Ref461373122" localSheetId="82">'C14.4'!#REF!</definedName>
    <definedName name="_Ref461373122" localSheetId="84">'C14.5'!#REF!</definedName>
    <definedName name="_Ref461373122" localSheetId="83">'C14.6'!#REF!</definedName>
    <definedName name="_Ref461373122" localSheetId="85">'C14.7'!#REF!</definedName>
    <definedName name="_Ref461373122" localSheetId="86">'C14.8'!#REF!</definedName>
    <definedName name="_Ref461373122" localSheetId="87">'C14.9'!#REF!</definedName>
    <definedName name="_Ref461373122" localSheetId="8">'C2.1'!#REF!</definedName>
    <definedName name="_Ref461373122" localSheetId="9">'C2.2'!#REF!</definedName>
    <definedName name="_Ref461373122" localSheetId="10">'C2.3'!#REF!</definedName>
    <definedName name="_Ref461373122" localSheetId="12">'C2.3 (2)'!#REF!</definedName>
    <definedName name="_Ref461373122" localSheetId="11">'C2.4'!#REF!</definedName>
    <definedName name="_Ref461373122" localSheetId="90">'C20.1'!#REF!</definedName>
    <definedName name="_Ref461373122" localSheetId="13">'C3.1'!#REF!</definedName>
    <definedName name="_Ref461373122" localSheetId="14">'C3.2'!#REF!</definedName>
    <definedName name="_Ref461373122" localSheetId="15">'C3.3'!#REF!</definedName>
    <definedName name="_Ref461373122" localSheetId="17">'C4.2'!#REF!</definedName>
    <definedName name="_Ref461373122" localSheetId="18">'C4.3'!#REF!</definedName>
    <definedName name="_Ref461373122" localSheetId="19">'C4.4'!#REF!</definedName>
    <definedName name="_Ref461373122" localSheetId="20">'C4.5'!#REF!</definedName>
    <definedName name="_Ref461373122" localSheetId="21">'C5.1'!#REF!</definedName>
    <definedName name="_Ref461373122" localSheetId="22">'C5.2'!#REF!</definedName>
    <definedName name="_Ref461373122" localSheetId="23">'C5.3'!#REF!</definedName>
    <definedName name="_Ref461373122" localSheetId="24">'C5.4'!#REF!</definedName>
    <definedName name="_Ref461373122" localSheetId="25">'C5.5'!#REF!</definedName>
    <definedName name="_Ref461373122" localSheetId="26">'C6.1'!#REF!</definedName>
    <definedName name="_Ref461373122" localSheetId="27">'C6.2'!#REF!</definedName>
    <definedName name="_Ref461373122" localSheetId="28">'C7.1'!#REF!</definedName>
    <definedName name="_Ref461373122" localSheetId="29">'C7.2'!#REF!</definedName>
    <definedName name="_Ref461373122" localSheetId="30">'C7.3'!#REF!</definedName>
    <definedName name="_Ref461373122" localSheetId="31">'C7.4'!#REF!</definedName>
    <definedName name="_Ref461373122" localSheetId="32">'C7.5'!#REF!</definedName>
    <definedName name="_Ref461373122" localSheetId="33">'C7.6'!#REF!</definedName>
    <definedName name="_Ref461373122" localSheetId="42">'C8.1'!#REF!</definedName>
    <definedName name="_Ref461373122" localSheetId="34">'C8.2'!#REF!</definedName>
    <definedName name="_Ref461373122" localSheetId="35">'C8.3'!#REF!</definedName>
    <definedName name="_Ref461373122" localSheetId="36">'C8.4'!#REF!</definedName>
    <definedName name="_Ref461373122" localSheetId="37">'C8.5'!#REF!</definedName>
    <definedName name="_Ref461373122" localSheetId="38">'C8.6'!#REF!</definedName>
    <definedName name="_Ref461373122" localSheetId="39">'C8.7'!#REF!</definedName>
    <definedName name="_Ref461373122" localSheetId="40">'C8.8'!#REF!</definedName>
    <definedName name="_Ref461373122" localSheetId="41">'C8.9'!#REF!</definedName>
    <definedName name="_Ref461373122" localSheetId="43">'C9.1'!#REF!</definedName>
    <definedName name="_Ref461373150" localSheetId="3">'C1.4'!#REF!</definedName>
    <definedName name="_Ref461373150" localSheetId="4">'C1.5'!#REF!</definedName>
    <definedName name="_Ref461373150" localSheetId="6">'C1.6'!#REF!</definedName>
    <definedName name="_Ref461373150" localSheetId="5">'C1.6 (2)'!#REF!</definedName>
    <definedName name="_Ref461373150" localSheetId="7">'C1.7'!#REF!</definedName>
    <definedName name="_Ref461373150" localSheetId="44">'C10.1'!#REF!</definedName>
    <definedName name="_Ref461373150" localSheetId="46">'C11.1'!#REF!</definedName>
    <definedName name="_Ref461373150" localSheetId="47">'C11.2'!#REF!</definedName>
    <definedName name="_Ref461373150" localSheetId="48">'C11.4'!#REF!</definedName>
    <definedName name="_Ref461373150" localSheetId="49">'C11.6'!#REF!</definedName>
    <definedName name="_Ref461373150" localSheetId="50">'C11.7'!#REF!</definedName>
    <definedName name="_Ref461373150" localSheetId="51">'C11.8'!#REF!</definedName>
    <definedName name="_Ref461373150" localSheetId="52">'C11.9'!#REF!</definedName>
    <definedName name="_Ref461373150" localSheetId="53">'C12.1'!#REF!</definedName>
    <definedName name="_Ref461373150" localSheetId="62">'C12.10'!#REF!</definedName>
    <definedName name="_Ref461373150" localSheetId="63">'C12.11'!#REF!</definedName>
    <definedName name="_Ref461373150" localSheetId="64">'C12.12'!#REF!</definedName>
    <definedName name="_Ref461373150" localSheetId="55">'C12.2'!#REF!</definedName>
    <definedName name="_Ref461373150" localSheetId="54">'C12.3'!#REF!</definedName>
    <definedName name="_Ref461373150" localSheetId="56">'C12.4'!#REF!</definedName>
    <definedName name="_Ref461373150" localSheetId="57">'C12.5'!#REF!</definedName>
    <definedName name="_Ref461373150" localSheetId="58">'C12.6'!#REF!</definedName>
    <definedName name="_Ref461373150" localSheetId="59">'C12.7'!#REF!</definedName>
    <definedName name="_Ref461373150" localSheetId="60">'C12.8'!#REF!</definedName>
    <definedName name="_Ref461373150" localSheetId="61">'C12.9'!#REF!</definedName>
    <definedName name="_Ref461373150" localSheetId="65">'C13.1'!#REF!</definedName>
    <definedName name="_Ref461373150" localSheetId="74">'C13.10'!#REF!</definedName>
    <definedName name="_Ref461373150" localSheetId="75">'C13.11'!#REF!</definedName>
    <definedName name="_Ref461373150" localSheetId="76">'C13.12'!#REF!</definedName>
    <definedName name="_Ref461373150" localSheetId="77">'C13.13'!#REF!</definedName>
    <definedName name="_Ref461373150" localSheetId="78">'C13.14'!#REF!</definedName>
    <definedName name="_Ref461373150" localSheetId="66">'C13.2'!#REF!</definedName>
    <definedName name="_Ref461373150" localSheetId="67">'C13.3'!#REF!</definedName>
    <definedName name="_Ref461373150" localSheetId="68">'C13.4'!#REF!</definedName>
    <definedName name="_Ref461373150" localSheetId="69">'C13.5'!#REF!</definedName>
    <definedName name="_Ref461373150" localSheetId="70">'C13.6'!#REF!</definedName>
    <definedName name="_Ref461373150" localSheetId="71">'C13.7'!#REF!</definedName>
    <definedName name="_Ref461373150" localSheetId="72">'C13.8'!#REF!</definedName>
    <definedName name="_Ref461373150" localSheetId="73">'C13.9'!#REF!</definedName>
    <definedName name="_Ref461373150" localSheetId="79">'C14.1'!#REF!</definedName>
    <definedName name="_Ref461373150" localSheetId="88">'C14.10'!#REF!</definedName>
    <definedName name="_Ref461373150" localSheetId="89">'C14.11'!#REF!</definedName>
    <definedName name="_Ref461373150" localSheetId="80">'C14.2'!#REF!</definedName>
    <definedName name="_Ref461373150" localSheetId="81">'C14.3'!#REF!</definedName>
    <definedName name="_Ref461373150" localSheetId="82">'C14.4'!#REF!</definedName>
    <definedName name="_Ref461373150" localSheetId="84">'C14.5'!#REF!</definedName>
    <definedName name="_Ref461373150" localSheetId="83">'C14.6'!#REF!</definedName>
    <definedName name="_Ref461373150" localSheetId="85">'C14.7'!#REF!</definedName>
    <definedName name="_Ref461373150" localSheetId="86">'C14.8'!#REF!</definedName>
    <definedName name="_Ref461373150" localSheetId="87">'C14.9'!#REF!</definedName>
    <definedName name="_Ref461373150" localSheetId="8">'C2.1'!#REF!</definedName>
    <definedName name="_Ref461373150" localSheetId="9">'C2.2'!#REF!</definedName>
    <definedName name="_Ref461373150" localSheetId="10">'C2.3'!#REF!</definedName>
    <definedName name="_Ref461373150" localSheetId="12">'C2.3 (2)'!#REF!</definedName>
    <definedName name="_Ref461373150" localSheetId="11">'C2.4'!#REF!</definedName>
    <definedName name="_Ref461373150" localSheetId="90">'C20.1'!#REF!</definedName>
    <definedName name="_Ref461373150" localSheetId="13">'C3.1'!#REF!</definedName>
    <definedName name="_Ref461373150" localSheetId="14">'C3.2'!#REF!</definedName>
    <definedName name="_Ref461373150" localSheetId="15">'C3.3'!#REF!</definedName>
    <definedName name="_Ref461373150" localSheetId="17">'C4.2'!#REF!</definedName>
    <definedName name="_Ref461373150" localSheetId="18">'C4.3'!#REF!</definedName>
    <definedName name="_Ref461373150" localSheetId="19">'C4.4'!#REF!</definedName>
    <definedName name="_Ref461373150" localSheetId="20">'C4.5'!#REF!</definedName>
    <definedName name="_Ref461373150" localSheetId="21">'C5.1'!#REF!</definedName>
    <definedName name="_Ref461373150" localSheetId="22">'C5.2'!#REF!</definedName>
    <definedName name="_Ref461373150" localSheetId="23">'C5.3'!#REF!</definedName>
    <definedName name="_Ref461373150" localSheetId="24">'C5.4'!#REF!</definedName>
    <definedName name="_Ref461373150" localSheetId="25">'C5.5'!#REF!</definedName>
    <definedName name="_Ref461373150" localSheetId="26">'C6.1'!#REF!</definedName>
    <definedName name="_Ref461373150" localSheetId="27">'C6.2'!#REF!</definedName>
    <definedName name="_Ref461373150" localSheetId="28">'C7.1'!#REF!</definedName>
    <definedName name="_Ref461373150" localSheetId="29">'C7.2'!#REF!</definedName>
    <definedName name="_Ref461373150" localSheetId="30">'C7.3'!#REF!</definedName>
    <definedName name="_Ref461373150" localSheetId="31">'C7.4'!#REF!</definedName>
    <definedName name="_Ref461373150" localSheetId="32">'C7.5'!#REF!</definedName>
    <definedName name="_Ref461373150" localSheetId="33">'C7.6'!#REF!</definedName>
    <definedName name="_Ref461373150" localSheetId="42">'C8.1'!#REF!</definedName>
    <definedName name="_Ref461373150" localSheetId="34">'C8.2'!#REF!</definedName>
    <definedName name="_Ref461373150" localSheetId="35">'C8.3'!#REF!</definedName>
    <definedName name="_Ref461373150" localSheetId="36">'C8.4'!#REF!</definedName>
    <definedName name="_Ref461373150" localSheetId="37">'C8.5'!#REF!</definedName>
    <definedName name="_Ref461373150" localSheetId="38">'C8.6'!#REF!</definedName>
    <definedName name="_Ref461373150" localSheetId="39">'C8.7'!#REF!</definedName>
    <definedName name="_Ref461373150" localSheetId="40">'C8.8'!#REF!</definedName>
    <definedName name="_Ref461373150" localSheetId="41">'C8.9'!#REF!</definedName>
    <definedName name="_Ref461373150" localSheetId="43">'C9.1'!#REF!</definedName>
    <definedName name="_Toc391906137" localSheetId="97">'Final Summary To C1.1.1'!$A$1</definedName>
    <definedName name="_Toc391906137" localSheetId="92">'Summary of Pricing'!$A$1</definedName>
    <definedName name="_Toc391906137" localSheetId="95">'Summary of Pricing (2)'!$A$1</definedName>
    <definedName name="_Toc407010575" localSheetId="97">'Final Summary To C1.1.1'!$A$1</definedName>
    <definedName name="_Toc407010575" localSheetId="92">'Summary of Pricing'!$A$1</definedName>
    <definedName name="_Toc407010575" localSheetId="95">'Summary of Pricing (2)'!$A$1</definedName>
    <definedName name="_Toc42260028" localSheetId="97">'Final Summary To C1.1.1'!$A$17</definedName>
    <definedName name="_Toc42260028" localSheetId="92">'Summary of Pricing'!$A$129</definedName>
    <definedName name="_Toc42260028" localSheetId="95">'Summary of Pricing (2)'!#REF!</definedName>
    <definedName name="_xlnm.Print_Area" localSheetId="1">'C1.2'!$A$1:$K$67</definedName>
    <definedName name="_xlnm.Print_Area" localSheetId="2">'C1.3'!$A$1:$K$19</definedName>
    <definedName name="_xlnm.Print_Area" localSheetId="3">'C1.4'!$A$1:$J$105</definedName>
    <definedName name="_xlnm.Print_Area" localSheetId="4">'C1.5'!$A$1:$L$62</definedName>
    <definedName name="_xlnm.Print_Area" localSheetId="6">'C1.6'!$A$1:$J$41</definedName>
    <definedName name="_xlnm.Print_Area" localSheetId="5">'C1.6 (2)'!$A$1:$G$43</definedName>
    <definedName name="_xlnm.Print_Area" localSheetId="7">'C1.7'!$A$1:$K$19</definedName>
    <definedName name="_xlnm.Print_Area" localSheetId="44">'C10.1'!$A$1:$K$127</definedName>
    <definedName name="_xlnm.Print_Area" localSheetId="46">'C11.1'!$A$1:$K$37</definedName>
    <definedName name="_xlnm.Print_Area" localSheetId="47">'C11.2'!$A$1:$K$23</definedName>
    <definedName name="_xlnm.Print_Area" localSheetId="48">'C11.4'!$A$1:$K$79</definedName>
    <definedName name="_xlnm.Print_Area" localSheetId="49">'C11.6'!$A$1:$H$40</definedName>
    <definedName name="_xlnm.Print_Area" localSheetId="50">'C11.7'!$A$1:$J$28</definedName>
    <definedName name="_xlnm.Print_Area" localSheetId="51">'C11.8'!$A$1:$H$56</definedName>
    <definedName name="_xlnm.Print_Area" localSheetId="52">'C11.9'!$A$1:$G$17</definedName>
    <definedName name="_xlnm.Print_Area" localSheetId="53">'C12.1'!$A$1:$H$79</definedName>
    <definedName name="_xlnm.Print_Area" localSheetId="62">'C12.10'!$A$1:$F$17</definedName>
    <definedName name="_xlnm.Print_Area" localSheetId="63">'C12.11'!$A$1:$F$23</definedName>
    <definedName name="_xlnm.Print_Area" localSheetId="64">'C12.12'!$A$1:$G$20</definedName>
    <definedName name="_xlnm.Print_Area" localSheetId="55">'C12.2'!$A$1:$G$35</definedName>
    <definedName name="_xlnm.Print_Area" localSheetId="54">'C12.3'!$A$1:$G$83</definedName>
    <definedName name="_xlnm.Print_Area" localSheetId="56">'C12.4'!$A$1:$G$42</definedName>
    <definedName name="_xlnm.Print_Area" localSheetId="57">'C12.5'!$A$1:$G$28</definedName>
    <definedName name="_xlnm.Print_Area" localSheetId="58">'C12.6'!$A$1:$H$49</definedName>
    <definedName name="_xlnm.Print_Area" localSheetId="59">'C12.7'!$A$1:$G$17</definedName>
    <definedName name="_xlnm.Print_Area" localSheetId="60">'C12.8'!$A$1:$G$29</definedName>
    <definedName name="_xlnm.Print_Area" localSheetId="61">'C12.9'!$A$1:$F$22</definedName>
    <definedName name="_xlnm.Print_Area" localSheetId="65">'C13.1'!$A$1:$H$95</definedName>
    <definedName name="_xlnm.Print_Area" localSheetId="74">'C13.10'!$A$1:$G$23</definedName>
    <definedName name="_xlnm.Print_Area" localSheetId="75">'C13.11'!$A$1:$G$15</definedName>
    <definedName name="_xlnm.Print_Area" localSheetId="76">'C13.12'!$A$1:$G$16</definedName>
    <definedName name="_xlnm.Print_Area" localSheetId="77">'C13.13'!$A$1:$G$41</definedName>
    <definedName name="_xlnm.Print_Area" localSheetId="78">'C13.14'!$A$1:$I$18</definedName>
    <definedName name="_xlnm.Print_Area" localSheetId="66">'C13.2'!$A$1:$G$25</definedName>
    <definedName name="_xlnm.Print_Area" localSheetId="67">'C13.3'!$A$1:$H$24</definedName>
    <definedName name="_xlnm.Print_Area" localSheetId="68">'C13.4'!$A$1:$H$63</definedName>
    <definedName name="_xlnm.Print_Area" localSheetId="69">'C13.5'!$A$1:$G$23</definedName>
    <definedName name="_xlnm.Print_Area" localSheetId="70">'C13.6'!$A$1:$G$25</definedName>
    <definedName name="_xlnm.Print_Area" localSheetId="71">'C13.7'!$A$1:$H$51</definedName>
    <definedName name="_xlnm.Print_Area" localSheetId="72">'C13.8'!$A$1:$H$47</definedName>
    <definedName name="_xlnm.Print_Area" localSheetId="73">'C13.9'!$A$1:$H$29</definedName>
    <definedName name="_xlnm.Print_Area" localSheetId="79">'C14.1'!$A$1:$I$34</definedName>
    <definedName name="_xlnm.Print_Area" localSheetId="88">'C14.10'!$A$1:$G$20</definedName>
    <definedName name="_xlnm.Print_Area" localSheetId="89">'C14.11'!$A$1:$G$15</definedName>
    <definedName name="_xlnm.Print_Area" localSheetId="80">'C14.2'!$A$1:$G$33</definedName>
    <definedName name="_xlnm.Print_Area" localSheetId="81">'C14.3'!$A$1:$G$26</definedName>
    <definedName name="_xlnm.Print_Area" localSheetId="82">'C14.4'!$A$1:$H$32</definedName>
    <definedName name="_xlnm.Print_Area" localSheetId="84">'C14.5'!$A$1:$G$29</definedName>
    <definedName name="_xlnm.Print_Area" localSheetId="83">'C14.6'!$A$1:$G$20</definedName>
    <definedName name="_xlnm.Print_Area" localSheetId="85">'C14.7'!$A$1:$G$17</definedName>
    <definedName name="_xlnm.Print_Area" localSheetId="86">'C14.8'!$A$1:$G$28</definedName>
    <definedName name="_xlnm.Print_Area" localSheetId="87">'C14.9'!$A$1:$G$46</definedName>
    <definedName name="_xlnm.Print_Area" localSheetId="8">'C2.1'!$A$1:$K$147</definedName>
    <definedName name="_xlnm.Print_Area" localSheetId="9">'C2.2'!$A$1:$H$75</definedName>
    <definedName name="_xlnm.Print_Area" localSheetId="10">'C2.3'!$A$1:$H$228</definedName>
    <definedName name="_xlnm.Print_Area" localSheetId="12">'C2.3 (2)'!$A$1:$H$228</definedName>
    <definedName name="_xlnm.Print_Area" localSheetId="11">'C2.4'!$A$1:$H$28</definedName>
    <definedName name="_xlnm.Print_Area" localSheetId="90">'C20.1'!$A$1:$I$38</definedName>
    <definedName name="_xlnm.Print_Area" localSheetId="13">'C3.1'!$A$1:$H$94</definedName>
    <definedName name="_xlnm.Print_Area" localSheetId="14">'C3.2'!$A$1:$K$163</definedName>
    <definedName name="_xlnm.Print_Area" localSheetId="15">'C3.3'!$A$1:$K$64</definedName>
    <definedName name="_xlnm.Print_Area" localSheetId="17">'C4.2'!$A$1:$K$68</definedName>
    <definedName name="_xlnm.Print_Area" localSheetId="18">'C4.3'!$A$1:$L$117</definedName>
    <definedName name="_xlnm.Print_Area" localSheetId="19">'C4.4'!$A$1:$K$80</definedName>
    <definedName name="_xlnm.Print_Area" localSheetId="20">'C4.5'!$A$1:$G$21</definedName>
    <definedName name="_xlnm.Print_Area" localSheetId="21">'C5.1'!$A$1:$L$94</definedName>
    <definedName name="_xlnm.Print_Area" localSheetId="22">'C5.2'!$A$1:$K$51</definedName>
    <definedName name="_xlnm.Print_Area" localSheetId="23">'C5.3'!$A$1:$H$89</definedName>
    <definedName name="_xlnm.Print_Area" localSheetId="24">'C5.4'!$A$1:$K$66</definedName>
    <definedName name="_xlnm.Print_Area" localSheetId="25">'C5.5'!$A$1:$L$148</definedName>
    <definedName name="_xlnm.Print_Area" localSheetId="26">'C6.1'!$A$1:$H$50</definedName>
    <definedName name="_xlnm.Print_Area" localSheetId="27">'C6.2'!$A$1:$J$15</definedName>
    <definedName name="_xlnm.Print_Area" localSheetId="28">'C7.1'!$A$1:$G$18</definedName>
    <definedName name="_xlnm.Print_Area" localSheetId="29">'C7.2'!$A$1:$H$40</definedName>
    <definedName name="_xlnm.Print_Area" localSheetId="30">'C7.3'!$A$1:$G$50</definedName>
    <definedName name="_xlnm.Print_Area" localSheetId="31">'C7.4'!$A$1:$G$10</definedName>
    <definedName name="_xlnm.Print_Area" localSheetId="32">'C7.5'!$A$1:$G$11</definedName>
    <definedName name="_xlnm.Print_Area" localSheetId="33">'C7.6'!$A$1:$G$11</definedName>
    <definedName name="_xlnm.Print_Area" localSheetId="42">'C8.1'!$A$1:$J$17</definedName>
    <definedName name="_xlnm.Print_Area" localSheetId="34">'C8.2'!$A$1:$H$24</definedName>
    <definedName name="_xlnm.Print_Area" localSheetId="35">'C8.3'!$A$1:$G$14</definedName>
    <definedName name="_xlnm.Print_Area" localSheetId="36">'C8.4'!$A$1:$H$18</definedName>
    <definedName name="_xlnm.Print_Area" localSheetId="37">'C8.5'!$A$1:$H$20</definedName>
    <definedName name="_xlnm.Print_Area" localSheetId="38">'C8.6'!$A$1:$G$13</definedName>
    <definedName name="_xlnm.Print_Area" localSheetId="39">'C8.7'!$A$1:$G$16</definedName>
    <definedName name="_xlnm.Print_Area" localSheetId="40">'C8.8'!$A$1:$H$70</definedName>
    <definedName name="_xlnm.Print_Area" localSheetId="41">'C8.9'!$A$1:$G$22</definedName>
    <definedName name="_xlnm.Print_Area" localSheetId="43">'C9.1'!$A$1:$K$105</definedName>
    <definedName name="_xlnm.Print_Area" localSheetId="97">'Final Summary To C1.1.1'!$A$1:$G$48</definedName>
    <definedName name="_xlnm.Print_Area" localSheetId="91">'Sect D - D1000'!$A$1:$H$85</definedName>
    <definedName name="_xlnm.Print_Area" localSheetId="92">'Summary of Pricing'!$A$1:$G$135</definedName>
    <definedName name="_xlnm.Print_Area" localSheetId="95">'Summary of Pricing (2)'!$A$1:$G$15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7" i="72" l="1"/>
  <c r="K17" i="72"/>
  <c r="K15" i="67" l="1"/>
  <c r="K14" i="67"/>
  <c r="K13" i="67"/>
  <c r="K11" i="67"/>
  <c r="K10" i="67"/>
  <c r="K9" i="66"/>
  <c r="K64" i="66"/>
  <c r="K25" i="66"/>
  <c r="K22" i="66"/>
  <c r="J9" i="90"/>
  <c r="E90" i="77"/>
  <c r="H92" i="77"/>
  <c r="K34" i="77"/>
  <c r="K33" i="77"/>
  <c r="K32" i="77"/>
  <c r="K93" i="72"/>
  <c r="K92" i="72"/>
  <c r="K6" i="72"/>
  <c r="L59" i="69"/>
  <c r="L57" i="69"/>
  <c r="J102" i="68"/>
  <c r="K8" i="67"/>
  <c r="K7" i="67"/>
  <c r="K57" i="66"/>
  <c r="K18" i="66"/>
  <c r="G25" i="115"/>
  <c r="J25" i="115"/>
  <c r="H13" i="90"/>
  <c r="J13" i="90" s="1"/>
  <c r="H7" i="90" l="1"/>
  <c r="I45" i="77" l="1"/>
  <c r="G60" i="69"/>
  <c r="I60" i="69" s="1"/>
  <c r="J60" i="69"/>
  <c r="L60" i="69" s="1"/>
  <c r="K9" i="72"/>
  <c r="K14" i="72"/>
  <c r="L56" i="69"/>
  <c r="I56" i="69"/>
  <c r="H100" i="68"/>
  <c r="G52" i="68"/>
  <c r="J52" i="68"/>
  <c r="K24" i="66"/>
  <c r="I33" i="155"/>
  <c r="G36" i="155" s="1"/>
  <c r="I36" i="155" s="1"/>
  <c r="K61" i="66"/>
  <c r="J21" i="70"/>
  <c r="H38" i="70" s="1"/>
  <c r="J38" i="70" s="1"/>
  <c r="E38" i="70"/>
  <c r="G38" i="70" s="1"/>
  <c r="F29" i="166"/>
  <c r="F28" i="166"/>
  <c r="H85" i="86"/>
  <c r="F86" i="86"/>
  <c r="H86" i="86" s="1"/>
  <c r="L6" i="81"/>
  <c r="K12" i="72"/>
  <c r="I10" i="72"/>
  <c r="K10" i="72" s="1"/>
  <c r="F10" i="72"/>
  <c r="H10" i="72" s="1"/>
  <c r="K7" i="72"/>
  <c r="F173" i="169"/>
  <c r="F171" i="169"/>
  <c r="F169" i="169"/>
  <c r="F167" i="169"/>
  <c r="F163" i="169"/>
  <c r="F161" i="169"/>
  <c r="F159" i="169"/>
  <c r="F147" i="169"/>
  <c r="F145" i="169"/>
  <c r="F143" i="169"/>
  <c r="F141" i="169"/>
  <c r="F139" i="169"/>
  <c r="F137" i="169"/>
  <c r="F135" i="169"/>
  <c r="F133" i="169"/>
  <c r="D122" i="169"/>
  <c r="D124" i="169" s="1"/>
  <c r="F114" i="169"/>
  <c r="F112" i="169"/>
  <c r="F110" i="169"/>
  <c r="F108" i="169"/>
  <c r="F104" i="169"/>
  <c r="F102" i="169"/>
  <c r="F97" i="169"/>
  <c r="F95" i="169"/>
  <c r="F93" i="169"/>
  <c r="F91" i="169"/>
  <c r="F89" i="169"/>
  <c r="F87" i="169"/>
  <c r="F85" i="169"/>
  <c r="F83" i="169"/>
  <c r="F78" i="169"/>
  <c r="F76" i="169"/>
  <c r="F74" i="169"/>
  <c r="F72" i="169"/>
  <c r="F64" i="169"/>
  <c r="F62" i="169"/>
  <c r="F60" i="169"/>
  <c r="F58" i="169"/>
  <c r="F56" i="169"/>
  <c r="F54" i="169"/>
  <c r="F52" i="169"/>
  <c r="F50" i="169"/>
  <c r="F48" i="169"/>
  <c r="F40" i="169"/>
  <c r="F38" i="169"/>
  <c r="F36" i="169"/>
  <c r="F34" i="169"/>
  <c r="F32" i="169"/>
  <c r="F30" i="169"/>
  <c r="F28" i="169"/>
  <c r="F26" i="169"/>
  <c r="F24" i="169"/>
  <c r="F8" i="169"/>
  <c r="F6" i="169"/>
  <c r="F66" i="169" l="1"/>
  <c r="F70" i="169" s="1"/>
  <c r="D126" i="169"/>
  <c r="F124" i="169"/>
  <c r="F122" i="169"/>
  <c r="D128" i="169" l="1"/>
  <c r="F128" i="169" s="1"/>
  <c r="F126" i="169"/>
  <c r="F151" i="169" l="1"/>
  <c r="F155" i="169" s="1"/>
  <c r="F237" i="169" s="1"/>
  <c r="F10" i="165" s="1"/>
  <c r="E15" i="165" s="1"/>
  <c r="F15" i="166" s="1"/>
  <c r="R49" i="166"/>
  <c r="R50" i="166" s="1"/>
  <c r="R47" i="166"/>
  <c r="R42" i="166"/>
  <c r="R43" i="166" s="1"/>
  <c r="F18" i="166"/>
  <c r="C18" i="166"/>
  <c r="D18" i="166" s="1"/>
  <c r="C25" i="166" l="1"/>
  <c r="C15" i="165" l="1"/>
  <c r="I76" i="106"/>
  <c r="H7" i="97"/>
  <c r="F40" i="89"/>
  <c r="F34" i="89"/>
  <c r="I17" i="87"/>
  <c r="I68" i="82" l="1"/>
  <c r="I25" i="106"/>
  <c r="I24" i="106"/>
  <c r="I10" i="87"/>
  <c r="F17" i="86"/>
  <c r="I40" i="82" s="1"/>
  <c r="I39" i="82"/>
  <c r="F9" i="86"/>
  <c r="H12" i="90"/>
  <c r="J8" i="69" l="1"/>
  <c r="I60" i="82" l="1"/>
  <c r="K60" i="82" s="1"/>
  <c r="I41" i="82"/>
  <c r="J33" i="81" l="1"/>
  <c r="H20" i="86"/>
  <c r="H17" i="86"/>
  <c r="I13" i="110"/>
  <c r="I19" i="110"/>
  <c r="I15" i="110"/>
  <c r="K106" i="77"/>
  <c r="K93" i="77"/>
  <c r="H93" i="77"/>
  <c r="K88" i="77"/>
  <c r="H88" i="77"/>
  <c r="K87" i="77"/>
  <c r="H87" i="77"/>
  <c r="K85" i="77"/>
  <c r="H85" i="77"/>
  <c r="K84" i="77"/>
  <c r="H84" i="77"/>
  <c r="K83" i="77"/>
  <c r="H83" i="77"/>
  <c r="K81" i="77"/>
  <c r="H81" i="77"/>
  <c r="K80" i="77"/>
  <c r="H80" i="77"/>
  <c r="K79" i="77"/>
  <c r="H79" i="77"/>
  <c r="H76" i="77"/>
  <c r="K76" i="77"/>
  <c r="H77" i="77"/>
  <c r="K77" i="77"/>
  <c r="K75" i="77"/>
  <c r="H75" i="77"/>
  <c r="I5" i="77" l="1"/>
  <c r="K10" i="87"/>
  <c r="K9" i="87"/>
  <c r="I15" i="80" l="1"/>
  <c r="F73" i="64"/>
  <c r="F76" i="64"/>
  <c r="K160" i="77"/>
  <c r="H160" i="77"/>
  <c r="K158" i="77"/>
  <c r="H158" i="77"/>
  <c r="K157" i="77"/>
  <c r="H157" i="77"/>
  <c r="K156" i="77"/>
  <c r="H156" i="77"/>
  <c r="K153" i="77"/>
  <c r="H153" i="77"/>
  <c r="K152" i="77"/>
  <c r="H152" i="77"/>
  <c r="K149" i="77"/>
  <c r="H149" i="77"/>
  <c r="K148" i="77"/>
  <c r="H148" i="77"/>
  <c r="K145" i="77"/>
  <c r="H145" i="77"/>
  <c r="K144" i="77"/>
  <c r="H144" i="77"/>
  <c r="K143" i="77"/>
  <c r="H143" i="77"/>
  <c r="K142" i="77"/>
  <c r="H142" i="77"/>
  <c r="I141" i="77"/>
  <c r="K141" i="77" s="1"/>
  <c r="H141" i="77"/>
  <c r="K140" i="77"/>
  <c r="H140" i="77"/>
  <c r="K138" i="77"/>
  <c r="H138" i="77"/>
  <c r="K137" i="77"/>
  <c r="H137" i="77"/>
  <c r="K136" i="77"/>
  <c r="H136" i="77"/>
  <c r="K135" i="77"/>
  <c r="H135" i="77"/>
  <c r="K134" i="77"/>
  <c r="H134" i="77"/>
  <c r="K133" i="77"/>
  <c r="H133" i="77"/>
  <c r="K132" i="77"/>
  <c r="H132" i="77"/>
  <c r="K131" i="77"/>
  <c r="H131" i="77"/>
  <c r="K130" i="77"/>
  <c r="H130" i="77"/>
  <c r="K129" i="77"/>
  <c r="H129" i="77"/>
  <c r="K128" i="77"/>
  <c r="H128" i="77"/>
  <c r="K127" i="77"/>
  <c r="H127" i="77"/>
  <c r="K125" i="77"/>
  <c r="H125" i="77"/>
  <c r="K124" i="77"/>
  <c r="H124" i="77"/>
  <c r="K123" i="77"/>
  <c r="H123" i="77"/>
  <c r="K122" i="77"/>
  <c r="H122" i="77"/>
  <c r="K121" i="77"/>
  <c r="H121" i="77"/>
  <c r="K120" i="77"/>
  <c r="H120" i="77"/>
  <c r="K118" i="77"/>
  <c r="H118" i="77"/>
  <c r="K117" i="77"/>
  <c r="H117" i="77"/>
  <c r="K116" i="77"/>
  <c r="H116" i="77"/>
  <c r="K114" i="77"/>
  <c r="H114" i="77"/>
  <c r="K113" i="77"/>
  <c r="H113" i="77"/>
  <c r="K111" i="77"/>
  <c r="H111" i="77"/>
  <c r="K110" i="77"/>
  <c r="H110" i="77"/>
  <c r="K107" i="77"/>
  <c r="H107" i="77"/>
  <c r="H106" i="77"/>
  <c r="K105" i="77"/>
  <c r="H105" i="77"/>
  <c r="K104" i="77"/>
  <c r="H104" i="77"/>
  <c r="K102" i="77"/>
  <c r="H102" i="77"/>
  <c r="K101" i="77"/>
  <c r="H101" i="77"/>
  <c r="K99" i="77"/>
  <c r="H99" i="77"/>
  <c r="K98" i="77"/>
  <c r="H98" i="77"/>
  <c r="K97" i="77"/>
  <c r="H97" i="77"/>
  <c r="K96" i="77"/>
  <c r="H96" i="77"/>
  <c r="K95" i="77"/>
  <c r="H95" i="77"/>
  <c r="K72" i="77"/>
  <c r="H72" i="77"/>
  <c r="K71" i="77"/>
  <c r="H71" i="77"/>
  <c r="K70" i="77"/>
  <c r="H70" i="77"/>
  <c r="K69" i="77"/>
  <c r="H69" i="77"/>
  <c r="K68" i="77"/>
  <c r="H68" i="77"/>
  <c r="K67" i="77"/>
  <c r="H67" i="77"/>
  <c r="K66" i="77"/>
  <c r="H66" i="77"/>
  <c r="K65" i="77"/>
  <c r="H65" i="77"/>
  <c r="K64" i="77"/>
  <c r="H64" i="77"/>
  <c r="K62" i="77"/>
  <c r="H62" i="77"/>
  <c r="K61" i="77"/>
  <c r="H61" i="77"/>
  <c r="K60" i="77"/>
  <c r="H60" i="77"/>
  <c r="K57" i="77"/>
  <c r="H57" i="77"/>
  <c r="K56" i="77"/>
  <c r="H56" i="77"/>
  <c r="K55" i="77"/>
  <c r="H55" i="77"/>
  <c r="K54" i="77"/>
  <c r="H54" i="77"/>
  <c r="K52" i="77"/>
  <c r="H52" i="77"/>
  <c r="K51" i="77"/>
  <c r="H51" i="77"/>
  <c r="K50" i="77"/>
  <c r="H50" i="77"/>
  <c r="K49" i="77"/>
  <c r="H49" i="77"/>
  <c r="K48" i="77"/>
  <c r="H48" i="77"/>
  <c r="K47" i="77"/>
  <c r="H47" i="77"/>
  <c r="K46" i="77"/>
  <c r="H46" i="77"/>
  <c r="K45" i="77"/>
  <c r="H45" i="77"/>
  <c r="K44" i="77"/>
  <c r="H44" i="77"/>
  <c r="K43" i="77"/>
  <c r="H43" i="77"/>
  <c r="K19" i="77"/>
  <c r="H19" i="77"/>
  <c r="K18" i="77"/>
  <c r="H18" i="77"/>
  <c r="H80" i="76"/>
  <c r="D64" i="68"/>
  <c r="G63" i="68"/>
  <c r="G66" i="68" s="1"/>
  <c r="G99" i="68" l="1"/>
  <c r="J99" i="68"/>
  <c r="G100" i="68"/>
  <c r="J100" i="68"/>
  <c r="K15" i="106"/>
  <c r="J9" i="69"/>
  <c r="H89" i="76" l="1"/>
  <c r="H76" i="76"/>
  <c r="H74" i="76"/>
  <c r="H73" i="76"/>
  <c r="H71" i="76"/>
  <c r="H64" i="76"/>
  <c r="H62" i="76"/>
  <c r="H36" i="76"/>
  <c r="H37" i="76"/>
  <c r="H35" i="76"/>
  <c r="H16" i="76"/>
  <c r="H45" i="76"/>
  <c r="H44" i="76"/>
  <c r="H43" i="76"/>
  <c r="H48" i="76"/>
  <c r="H54" i="76"/>
  <c r="H51" i="76"/>
  <c r="H58" i="76"/>
  <c r="H59" i="76"/>
  <c r="H60" i="76"/>
  <c r="H57" i="76"/>
  <c r="H88" i="76"/>
  <c r="H84" i="76"/>
  <c r="H29" i="114" l="1"/>
  <c r="H27" i="114" l="1"/>
  <c r="H26" i="114"/>
  <c r="H10" i="114"/>
  <c r="H11" i="114"/>
  <c r="H13" i="114"/>
  <c r="H14" i="114"/>
  <c r="H16" i="114"/>
  <c r="H17" i="114"/>
  <c r="H19" i="114"/>
  <c r="H20" i="114"/>
  <c r="H21" i="114"/>
  <c r="H22" i="114"/>
  <c r="H23" i="114"/>
  <c r="AO7" i="114" l="1"/>
  <c r="AO8" i="114"/>
  <c r="AO9" i="114"/>
  <c r="AO10" i="114"/>
  <c r="AO6" i="114"/>
  <c r="AO14" i="114"/>
  <c r="AO15" i="114"/>
  <c r="AO16" i="114"/>
  <c r="AO17" i="114"/>
  <c r="AO13" i="114"/>
  <c r="H32" i="114"/>
  <c r="G20" i="161" l="1"/>
  <c r="J20" i="161"/>
  <c r="P20" i="161"/>
  <c r="L20" i="161"/>
  <c r="M20" i="161"/>
  <c r="N20" i="161"/>
  <c r="O20" i="161"/>
  <c r="F20" i="161"/>
  <c r="I20" i="161"/>
  <c r="H20" i="161"/>
  <c r="E25" i="161" l="1"/>
  <c r="E20" i="161"/>
  <c r="K20" i="161"/>
  <c r="R20" i="161"/>
  <c r="Q20" i="161"/>
  <c r="J103" i="106"/>
  <c r="K103" i="106" s="1"/>
  <c r="H103" i="106"/>
  <c r="J102" i="106"/>
  <c r="H102" i="106"/>
  <c r="K102" i="106" l="1"/>
  <c r="G48" i="81" l="1"/>
  <c r="J48" i="81" s="1"/>
  <c r="G47" i="81"/>
  <c r="G89" i="81" s="1"/>
  <c r="G41" i="81"/>
  <c r="G88" i="81" s="1"/>
  <c r="K36" i="80"/>
  <c r="K35" i="80"/>
  <c r="K34" i="80"/>
  <c r="K33" i="80"/>
  <c r="K31" i="80"/>
  <c r="K30" i="80"/>
  <c r="K29" i="80"/>
  <c r="K28" i="80"/>
  <c r="K27" i="80"/>
  <c r="K25" i="80"/>
  <c r="K24" i="80"/>
  <c r="K23" i="80"/>
  <c r="K22" i="80"/>
  <c r="K21" i="80"/>
  <c r="K19" i="80"/>
  <c r="I18" i="80"/>
  <c r="K18" i="80" s="1"/>
  <c r="K17" i="80"/>
  <c r="K16" i="80"/>
  <c r="K15" i="80"/>
  <c r="F18" i="80"/>
  <c r="L33" i="69"/>
  <c r="L42" i="69"/>
  <c r="L34" i="69"/>
  <c r="J7" i="90"/>
  <c r="K11" i="66"/>
  <c r="K10" i="66"/>
  <c r="Q19" i="161"/>
  <c r="D20" i="161"/>
  <c r="I14" i="71"/>
  <c r="F14" i="71"/>
  <c r="F130" i="64"/>
  <c r="G130" i="64" s="1"/>
  <c r="F124" i="64"/>
  <c r="F123" i="64"/>
  <c r="F122" i="64"/>
  <c r="F121" i="64"/>
  <c r="F120" i="64"/>
  <c r="F119" i="64"/>
  <c r="F118" i="64"/>
  <c r="F117" i="64"/>
  <c r="F116" i="64"/>
  <c r="F115" i="64"/>
  <c r="F114" i="64"/>
  <c r="F111" i="64"/>
  <c r="F110" i="64"/>
  <c r="F109" i="64"/>
  <c r="F108" i="64"/>
  <c r="F107" i="64"/>
  <c r="F106" i="64"/>
  <c r="F105" i="64"/>
  <c r="F104" i="64"/>
  <c r="F103" i="64"/>
  <c r="F102" i="64"/>
  <c r="F101" i="64"/>
  <c r="F100" i="64"/>
  <c r="F99" i="64"/>
  <c r="F98" i="64"/>
  <c r="F95" i="64"/>
  <c r="F94" i="64"/>
  <c r="F93" i="64"/>
  <c r="F92" i="64"/>
  <c r="F91" i="64"/>
  <c r="F90" i="64"/>
  <c r="F89" i="64"/>
  <c r="F88" i="64"/>
  <c r="F87" i="64"/>
  <c r="F86" i="64"/>
  <c r="F85" i="64"/>
  <c r="F84" i="64"/>
  <c r="F80" i="64"/>
  <c r="F64" i="64"/>
  <c r="F63" i="64"/>
  <c r="F62" i="64"/>
  <c r="F61" i="64"/>
  <c r="F60" i="64"/>
  <c r="F59" i="64"/>
  <c r="F58" i="64"/>
  <c r="F57" i="64"/>
  <c r="F53" i="64"/>
  <c r="F52" i="64"/>
  <c r="F51" i="64"/>
  <c r="F50" i="64"/>
  <c r="F49" i="64"/>
  <c r="F48" i="64"/>
  <c r="F34" i="64"/>
  <c r="F22" i="64"/>
  <c r="F21" i="64"/>
  <c r="F20" i="64"/>
  <c r="I58" i="66"/>
  <c r="K58" i="66" s="1"/>
  <c r="I55" i="66"/>
  <c r="K55" i="66" s="1"/>
  <c r="K28" i="66"/>
  <c r="I29" i="66" s="1"/>
  <c r="K29" i="66" s="1"/>
  <c r="K27" i="66"/>
  <c r="K23" i="66"/>
  <c r="K20" i="66"/>
  <c r="I19" i="66"/>
  <c r="K19" i="66" s="1"/>
  <c r="K17" i="66"/>
  <c r="K16" i="66"/>
  <c r="K15" i="66"/>
  <c r="K14" i="66"/>
  <c r="K13" i="66"/>
  <c r="K6" i="66"/>
  <c r="K5" i="66"/>
  <c r="H28" i="66"/>
  <c r="F29" i="66" s="1"/>
  <c r="H29" i="66" s="1"/>
  <c r="H27" i="66"/>
  <c r="L5" i="88"/>
  <c r="K41" i="80"/>
  <c r="K40" i="80"/>
  <c r="K39" i="80"/>
  <c r="K38" i="80"/>
  <c r="I13" i="80"/>
  <c r="K13" i="80" s="1"/>
  <c r="K10" i="80"/>
  <c r="K9" i="80"/>
  <c r="K8" i="80"/>
  <c r="K7" i="80"/>
  <c r="K6" i="80"/>
  <c r="K143" i="72"/>
  <c r="K142" i="72"/>
  <c r="K141" i="72"/>
  <c r="K139" i="72"/>
  <c r="K138" i="72"/>
  <c r="K137" i="72"/>
  <c r="K135" i="72"/>
  <c r="K134" i="72"/>
  <c r="K133" i="72"/>
  <c r="K131" i="72"/>
  <c r="K130" i="72"/>
  <c r="K129" i="72"/>
  <c r="K127" i="72"/>
  <c r="K126" i="72"/>
  <c r="K125" i="72"/>
  <c r="K123" i="72"/>
  <c r="K122" i="72"/>
  <c r="K121" i="72"/>
  <c r="K118" i="72"/>
  <c r="K117" i="72"/>
  <c r="K116" i="72"/>
  <c r="K115" i="72"/>
  <c r="K114" i="72"/>
  <c r="K113" i="72"/>
  <c r="K112" i="72"/>
  <c r="K111" i="72"/>
  <c r="K109" i="72"/>
  <c r="K108" i="72"/>
  <c r="K107" i="72"/>
  <c r="K105" i="72"/>
  <c r="K104" i="72"/>
  <c r="K103" i="72"/>
  <c r="K100" i="72"/>
  <c r="K99" i="72"/>
  <c r="K96" i="72"/>
  <c r="K90" i="72"/>
  <c r="K89" i="72"/>
  <c r="K87" i="72"/>
  <c r="K86" i="72"/>
  <c r="K84" i="72"/>
  <c r="K83" i="72"/>
  <c r="K82" i="72"/>
  <c r="K80" i="72"/>
  <c r="K79" i="72"/>
  <c r="K78" i="72"/>
  <c r="K76" i="72"/>
  <c r="K75" i="72"/>
  <c r="K74" i="72"/>
  <c r="K73" i="72"/>
  <c r="K71" i="72"/>
  <c r="K70" i="72"/>
  <c r="K69" i="72"/>
  <c r="K67" i="72"/>
  <c r="K66" i="72"/>
  <c r="K65" i="72"/>
  <c r="K64" i="72"/>
  <c r="K63" i="72"/>
  <c r="K61" i="72"/>
  <c r="K60" i="72"/>
  <c r="K59" i="72"/>
  <c r="K58" i="72"/>
  <c r="K57" i="72"/>
  <c r="K54" i="72"/>
  <c r="K53" i="72"/>
  <c r="K51" i="72"/>
  <c r="K50" i="72"/>
  <c r="K48" i="72"/>
  <c r="K47" i="72"/>
  <c r="K45" i="72"/>
  <c r="K44" i="72"/>
  <c r="K42" i="72"/>
  <c r="K41" i="72"/>
  <c r="K38" i="72"/>
  <c r="K37" i="72"/>
  <c r="K34" i="72"/>
  <c r="K33" i="72"/>
  <c r="K32" i="72"/>
  <c r="K30" i="72"/>
  <c r="K29" i="72"/>
  <c r="K28" i="72"/>
  <c r="I24" i="72"/>
  <c r="I36" i="72" s="1"/>
  <c r="K36" i="72" s="1"/>
  <c r="I20" i="72"/>
  <c r="K20" i="72" s="1"/>
  <c r="K16" i="72"/>
  <c r="I15" i="72"/>
  <c r="K15" i="72" s="1"/>
  <c r="I13" i="72"/>
  <c r="K13" i="72" s="1"/>
  <c r="I8" i="72"/>
  <c r="K8" i="72" s="1"/>
  <c r="F24" i="72"/>
  <c r="N19" i="161"/>
  <c r="K22" i="161"/>
  <c r="K19" i="161"/>
  <c r="M19" i="161"/>
  <c r="F19" i="161"/>
  <c r="E19" i="161"/>
  <c r="F4" i="161"/>
  <c r="D19" i="161" s="1"/>
  <c r="F11" i="87"/>
  <c r="H11" i="87" s="1"/>
  <c r="F36" i="72" l="1"/>
  <c r="F15" i="71" s="1"/>
  <c r="I15" i="71" s="1"/>
  <c r="K15" i="71" s="1"/>
  <c r="F25" i="72"/>
  <c r="G53" i="64"/>
  <c r="G95" i="64"/>
  <c r="G124" i="64"/>
  <c r="G111" i="64"/>
  <c r="K67" i="66"/>
  <c r="F11" i="64" s="1"/>
  <c r="K68" i="80"/>
  <c r="F31" i="64" s="1"/>
  <c r="K24" i="72"/>
  <c r="I26" i="72"/>
  <c r="K26" i="72" s="1"/>
  <c r="I25" i="72"/>
  <c r="K25" i="72" s="1"/>
  <c r="F26" i="72"/>
  <c r="O19" i="161"/>
  <c r="J19" i="161"/>
  <c r="I23" i="161"/>
  <c r="J22" i="161"/>
  <c r="F22" i="161"/>
  <c r="P19" i="161"/>
  <c r="L19" i="161"/>
  <c r="G19" i="161"/>
  <c r="I19" i="161" s="1"/>
  <c r="G22" i="161"/>
  <c r="G7" i="84"/>
  <c r="J89" i="81"/>
  <c r="J88" i="81"/>
  <c r="L47" i="81"/>
  <c r="T8" i="62"/>
  <c r="R9" i="62" s="1"/>
  <c r="T9" i="62" s="1"/>
  <c r="Q8" i="62"/>
  <c r="O9" i="62" s="1"/>
  <c r="Q9" i="62" s="1"/>
  <c r="N8" i="62"/>
  <c r="L9" i="62"/>
  <c r="N9" i="62"/>
  <c r="B1" i="80"/>
  <c r="B1" i="77"/>
  <c r="B1" i="76"/>
  <c r="B1" i="85" s="1"/>
  <c r="B1" i="86" s="1"/>
  <c r="B1" i="87" s="1"/>
  <c r="B1" i="72"/>
  <c r="B1" i="107" s="1"/>
  <c r="R82" i="62"/>
  <c r="T82" i="62" s="1"/>
  <c r="R77" i="62"/>
  <c r="T77" i="62" s="1"/>
  <c r="R75" i="62"/>
  <c r="T75" i="62" s="1"/>
  <c r="R65" i="62"/>
  <c r="T65" i="62" s="1"/>
  <c r="T34" i="62"/>
  <c r="R31" i="62"/>
  <c r="T31" i="62" s="1"/>
  <c r="R23" i="62"/>
  <c r="T23" i="62" s="1"/>
  <c r="T20" i="62"/>
  <c r="T19" i="62"/>
  <c r="T18" i="62"/>
  <c r="T16" i="62"/>
  <c r="T15" i="62"/>
  <c r="T14" i="62"/>
  <c r="T13" i="62"/>
  <c r="T12" i="62"/>
  <c r="H60" i="87"/>
  <c r="H59" i="87"/>
  <c r="H58" i="87"/>
  <c r="H57" i="87"/>
  <c r="H53" i="87"/>
  <c r="H52" i="87"/>
  <c r="H51" i="87"/>
  <c r="H50" i="87"/>
  <c r="F55" i="87"/>
  <c r="H55" i="87" s="1"/>
  <c r="F54" i="87"/>
  <c r="H54" i="87" s="1"/>
  <c r="K41" i="77"/>
  <c r="K40" i="77"/>
  <c r="K39" i="77"/>
  <c r="K37" i="77"/>
  <c r="K36" i="77"/>
  <c r="K35" i="77"/>
  <c r="K31" i="77"/>
  <c r="K30" i="77"/>
  <c r="K28" i="77"/>
  <c r="K27" i="77"/>
  <c r="K26" i="77"/>
  <c r="K24" i="77"/>
  <c r="K23" i="77"/>
  <c r="K22" i="77"/>
  <c r="K20" i="77"/>
  <c r="K16" i="77"/>
  <c r="K15" i="77"/>
  <c r="K13" i="77"/>
  <c r="K11" i="77"/>
  <c r="K10" i="77"/>
  <c r="K9" i="77"/>
  <c r="K8" i="77"/>
  <c r="K7" i="77"/>
  <c r="K6" i="77"/>
  <c r="K5" i="77"/>
  <c r="K14" i="71"/>
  <c r="H7" i="162"/>
  <c r="H8" i="162"/>
  <c r="H10" i="162"/>
  <c r="H11" i="162"/>
  <c r="H12" i="162"/>
  <c r="H15" i="162"/>
  <c r="H16" i="162"/>
  <c r="H18" i="162"/>
  <c r="H19" i="162"/>
  <c r="H20" i="162"/>
  <c r="H23" i="162"/>
  <c r="H24" i="162"/>
  <c r="H25" i="162"/>
  <c r="H226" i="162" s="1"/>
  <c r="H26" i="162"/>
  <c r="H27" i="162"/>
  <c r="H29" i="162"/>
  <c r="H30" i="162"/>
  <c r="H31" i="162"/>
  <c r="H32" i="162"/>
  <c r="H33" i="162"/>
  <c r="H34" i="162"/>
  <c r="H36" i="162"/>
  <c r="H37" i="162"/>
  <c r="H40" i="162"/>
  <c r="H41" i="162"/>
  <c r="H43" i="162"/>
  <c r="H44" i="162"/>
  <c r="H46" i="162"/>
  <c r="H47" i="162"/>
  <c r="H49" i="162"/>
  <c r="H50" i="162"/>
  <c r="H52" i="162"/>
  <c r="H53" i="162"/>
  <c r="H55" i="162"/>
  <c r="H56" i="162"/>
  <c r="H57" i="162"/>
  <c r="H58" i="162"/>
  <c r="H60" i="162"/>
  <c r="H61" i="162"/>
  <c r="H62" i="162"/>
  <c r="H63" i="162"/>
  <c r="H65" i="162"/>
  <c r="H66" i="162"/>
  <c r="H69" i="162"/>
  <c r="H70" i="162"/>
  <c r="H71" i="162"/>
  <c r="H73" i="162"/>
  <c r="H74" i="162"/>
  <c r="H75" i="162"/>
  <c r="H77" i="162"/>
  <c r="H78" i="162"/>
  <c r="H80" i="162"/>
  <c r="H81" i="162"/>
  <c r="H82" i="162"/>
  <c r="H84" i="162"/>
  <c r="H85" i="162"/>
  <c r="H86" i="162"/>
  <c r="H89" i="162"/>
  <c r="H90" i="162"/>
  <c r="H92" i="162"/>
  <c r="H93" i="162"/>
  <c r="H94" i="162"/>
  <c r="H96" i="162"/>
  <c r="H97" i="162"/>
  <c r="H98" i="162"/>
  <c r="H99" i="162"/>
  <c r="H100" i="162"/>
  <c r="H101" i="162"/>
  <c r="H102" i="162"/>
  <c r="H103" i="162"/>
  <c r="H104" i="162"/>
  <c r="H105" i="162"/>
  <c r="H106" i="162"/>
  <c r="H109" i="162"/>
  <c r="H110" i="162"/>
  <c r="H112" i="162"/>
  <c r="H113" i="162"/>
  <c r="H114" i="162"/>
  <c r="H117" i="162"/>
  <c r="H118" i="162"/>
  <c r="H120" i="162"/>
  <c r="H121" i="162"/>
  <c r="H122" i="162"/>
  <c r="H125" i="162"/>
  <c r="H126" i="162"/>
  <c r="H128" i="162"/>
  <c r="H129" i="162"/>
  <c r="H130" i="162"/>
  <c r="H133" i="162"/>
  <c r="H134" i="162"/>
  <c r="H136" i="162"/>
  <c r="H137" i="162"/>
  <c r="H138" i="162"/>
  <c r="H141" i="162"/>
  <c r="H142" i="162"/>
  <c r="H144" i="162"/>
  <c r="H145" i="162"/>
  <c r="H146" i="162"/>
  <c r="H149" i="162"/>
  <c r="H150" i="162"/>
  <c r="H152" i="162"/>
  <c r="H153" i="162"/>
  <c r="H154" i="162"/>
  <c r="H157" i="162"/>
  <c r="H158" i="162"/>
  <c r="H160" i="162"/>
  <c r="H161" i="162"/>
  <c r="H162" i="162"/>
  <c r="H165" i="162"/>
  <c r="H166" i="162"/>
  <c r="H167" i="162"/>
  <c r="H168" i="162"/>
  <c r="H169" i="162"/>
  <c r="H171" i="162"/>
  <c r="H172" i="162"/>
  <c r="H173" i="162"/>
  <c r="H174" i="162"/>
  <c r="H175" i="162"/>
  <c r="H176" i="162"/>
  <c r="H178" i="162"/>
  <c r="H179" i="162"/>
  <c r="H182" i="162"/>
  <c r="H183" i="162"/>
  <c r="H185" i="162"/>
  <c r="H186" i="162"/>
  <c r="H188" i="162"/>
  <c r="H189" i="162"/>
  <c r="H191" i="162"/>
  <c r="H192" i="162"/>
  <c r="H194" i="162"/>
  <c r="H195" i="162"/>
  <c r="H196" i="162"/>
  <c r="H197" i="162"/>
  <c r="H199" i="162"/>
  <c r="H200" i="162"/>
  <c r="H201" i="162"/>
  <c r="H202" i="162"/>
  <c r="H203" i="162"/>
  <c r="H205" i="162"/>
  <c r="H206" i="162"/>
  <c r="H208" i="162"/>
  <c r="H209" i="162"/>
  <c r="H210" i="162"/>
  <c r="H211" i="162"/>
  <c r="H214" i="162"/>
  <c r="H215" i="162"/>
  <c r="H217" i="162"/>
  <c r="H218" i="162"/>
  <c r="H220" i="162"/>
  <c r="H221" i="162"/>
  <c r="H222" i="162"/>
  <c r="O82" i="62"/>
  <c r="Q82" i="62" s="1"/>
  <c r="O77" i="62"/>
  <c r="Q77" i="62" s="1"/>
  <c r="O75" i="62"/>
  <c r="Q75" i="62" s="1"/>
  <c r="O65" i="62"/>
  <c r="Q65" i="62" s="1"/>
  <c r="Q34" i="62"/>
  <c r="O31" i="62"/>
  <c r="Q31" i="62" s="1"/>
  <c r="O23" i="62"/>
  <c r="Q23" i="62" s="1"/>
  <c r="Q20" i="62"/>
  <c r="Q19" i="62"/>
  <c r="Q18" i="62"/>
  <c r="Q16" i="62"/>
  <c r="Q15" i="62"/>
  <c r="Q14" i="62"/>
  <c r="Q13" i="62"/>
  <c r="Q12" i="62"/>
  <c r="L82" i="62"/>
  <c r="N82" i="62" s="1"/>
  <c r="L77" i="62"/>
  <c r="N77" i="62" s="1"/>
  <c r="L75" i="62"/>
  <c r="N75" i="62" s="1"/>
  <c r="L65" i="62"/>
  <c r="N65" i="62" s="1"/>
  <c r="N34" i="62"/>
  <c r="L31" i="62"/>
  <c r="N31" i="62" s="1"/>
  <c r="L23" i="62"/>
  <c r="N23" i="62" s="1"/>
  <c r="N20" i="62"/>
  <c r="N19" i="62"/>
  <c r="N18" i="62"/>
  <c r="N16" i="62"/>
  <c r="N15" i="62"/>
  <c r="N14" i="62"/>
  <c r="N13" i="62"/>
  <c r="N12" i="62"/>
  <c r="I82" i="62"/>
  <c r="K82" i="62" s="1"/>
  <c r="K77" i="62"/>
  <c r="I77" i="62"/>
  <c r="K75" i="62"/>
  <c r="I75" i="62"/>
  <c r="K65" i="62"/>
  <c r="I65" i="62"/>
  <c r="K34" i="62"/>
  <c r="I31" i="62"/>
  <c r="K31" i="62" s="1"/>
  <c r="I23" i="62"/>
  <c r="K23" i="62" s="1"/>
  <c r="K20" i="62"/>
  <c r="K19" i="62"/>
  <c r="K18" i="62"/>
  <c r="K16" i="62"/>
  <c r="K15" i="62"/>
  <c r="K14" i="62"/>
  <c r="K13" i="62"/>
  <c r="K12" i="62"/>
  <c r="K8" i="62"/>
  <c r="I9" i="62" s="1"/>
  <c r="K9" i="62" s="1"/>
  <c r="K85" i="62" s="1"/>
  <c r="J24" i="115"/>
  <c r="J23" i="115"/>
  <c r="J21" i="115"/>
  <c r="H22" i="115" s="1"/>
  <c r="J22" i="115" s="1"/>
  <c r="J19" i="115"/>
  <c r="J18" i="115"/>
  <c r="J17" i="115"/>
  <c r="J16" i="115"/>
  <c r="J15" i="115"/>
  <c r="J14" i="115"/>
  <c r="J13" i="115"/>
  <c r="J12" i="115"/>
  <c r="J10" i="115"/>
  <c r="J9" i="115"/>
  <c r="J8" i="115"/>
  <c r="K75" i="158"/>
  <c r="K74" i="158"/>
  <c r="K73" i="158"/>
  <c r="K72" i="158"/>
  <c r="K71" i="158"/>
  <c r="K70" i="158"/>
  <c r="K69" i="158"/>
  <c r="K68" i="158"/>
  <c r="K67" i="158"/>
  <c r="K66" i="158"/>
  <c r="K65" i="158"/>
  <c r="K64" i="158"/>
  <c r="K63" i="158"/>
  <c r="K62" i="158"/>
  <c r="K61" i="158"/>
  <c r="K59" i="158"/>
  <c r="K58" i="158"/>
  <c r="K57" i="158"/>
  <c r="K56" i="158"/>
  <c r="K55" i="158"/>
  <c r="K54" i="158"/>
  <c r="K52" i="158"/>
  <c r="K51" i="158"/>
  <c r="K50" i="158"/>
  <c r="K48" i="158"/>
  <c r="K46" i="158"/>
  <c r="K45" i="158"/>
  <c r="K44" i="158"/>
  <c r="K42" i="158"/>
  <c r="K41" i="158"/>
  <c r="K40" i="158"/>
  <c r="K38" i="158"/>
  <c r="K37" i="158"/>
  <c r="K35" i="158"/>
  <c r="K34" i="158"/>
  <c r="K33" i="158"/>
  <c r="K32" i="158"/>
  <c r="K30" i="158"/>
  <c r="K29" i="158"/>
  <c r="K28" i="158"/>
  <c r="K27" i="158"/>
  <c r="K26" i="158"/>
  <c r="K24" i="158"/>
  <c r="K23" i="158"/>
  <c r="K22" i="158"/>
  <c r="K21" i="158"/>
  <c r="K18" i="158"/>
  <c r="K17" i="158"/>
  <c r="K16" i="158"/>
  <c r="K15" i="158"/>
  <c r="K14" i="158"/>
  <c r="K13" i="158"/>
  <c r="K12" i="158"/>
  <c r="K10" i="158"/>
  <c r="K9" i="158"/>
  <c r="K8" i="158"/>
  <c r="K7" i="158"/>
  <c r="K62" i="78"/>
  <c r="K61" i="78"/>
  <c r="K60" i="78"/>
  <c r="K58" i="78"/>
  <c r="K57" i="78"/>
  <c r="K56" i="78"/>
  <c r="K55" i="78"/>
  <c r="K54" i="78"/>
  <c r="K53" i="78"/>
  <c r="K51" i="78"/>
  <c r="K50" i="78"/>
  <c r="K49" i="78"/>
  <c r="K48" i="78"/>
  <c r="K47" i="78"/>
  <c r="K45" i="78"/>
  <c r="K44" i="78"/>
  <c r="K42" i="78"/>
  <c r="K41" i="78"/>
  <c r="K39" i="78"/>
  <c r="K38" i="78"/>
  <c r="K36" i="78"/>
  <c r="K35" i="78"/>
  <c r="K33" i="78"/>
  <c r="K32" i="78"/>
  <c r="K31" i="78"/>
  <c r="K29" i="78"/>
  <c r="K28" i="78"/>
  <c r="K27" i="78"/>
  <c r="K26" i="78"/>
  <c r="K24" i="78"/>
  <c r="K23" i="78"/>
  <c r="K22" i="78"/>
  <c r="K21" i="78"/>
  <c r="K19" i="78"/>
  <c r="K18" i="78"/>
  <c r="K16" i="78"/>
  <c r="K15" i="78"/>
  <c r="K12" i="78"/>
  <c r="K11" i="78"/>
  <c r="K9" i="78"/>
  <c r="K8" i="78"/>
  <c r="K7" i="78"/>
  <c r="K16" i="71"/>
  <c r="K12" i="71"/>
  <c r="K7" i="71"/>
  <c r="I8" i="71"/>
  <c r="K8" i="71" s="1"/>
  <c r="F6" i="71"/>
  <c r="L54" i="69"/>
  <c r="L25" i="69"/>
  <c r="L24" i="69"/>
  <c r="L23" i="69"/>
  <c r="L22" i="69"/>
  <c r="L21" i="69"/>
  <c r="L20" i="69"/>
  <c r="L18" i="69"/>
  <c r="L17" i="69"/>
  <c r="L15" i="69"/>
  <c r="L13" i="69"/>
  <c r="L12" i="69"/>
  <c r="K45" i="69"/>
  <c r="K41" i="69"/>
  <c r="K38" i="69"/>
  <c r="J27" i="69"/>
  <c r="L27" i="69" s="1"/>
  <c r="J26" i="69"/>
  <c r="L26" i="69" s="1"/>
  <c r="J19" i="69"/>
  <c r="L19" i="69" s="1"/>
  <c r="J16" i="69"/>
  <c r="L16" i="69" s="1"/>
  <c r="J14" i="69"/>
  <c r="L14" i="69" s="1"/>
  <c r="K89" i="77" l="1"/>
  <c r="K92" i="77" s="1"/>
  <c r="K163" i="77" s="1"/>
  <c r="F26" i="64" s="1"/>
  <c r="F19" i="64"/>
  <c r="G19" i="64" s="1"/>
  <c r="B1" i="90"/>
  <c r="K79" i="158"/>
  <c r="J28" i="115"/>
  <c r="F79" i="64" s="1"/>
  <c r="K64" i="78"/>
  <c r="F27" i="64" s="1"/>
  <c r="F8" i="71"/>
  <c r="I22" i="161"/>
  <c r="H22" i="161"/>
  <c r="H23" i="161"/>
  <c r="L22" i="161"/>
  <c r="L23" i="161"/>
  <c r="F56" i="87"/>
  <c r="H56" i="87" s="1"/>
  <c r="T85" i="62"/>
  <c r="Q85" i="62"/>
  <c r="N85" i="62"/>
  <c r="K11" i="71"/>
  <c r="K6" i="71"/>
  <c r="K19" i="71" l="1"/>
  <c r="F16" i="64" s="1"/>
  <c r="K68" i="82"/>
  <c r="I54" i="69" l="1"/>
  <c r="I42" i="69"/>
  <c r="I33" i="69"/>
  <c r="I12" i="69"/>
  <c r="G16" i="69"/>
  <c r="I16" i="69" s="1"/>
  <c r="G14" i="69"/>
  <c r="I14" i="69" s="1"/>
  <c r="G27" i="69"/>
  <c r="I27" i="69" s="1"/>
  <c r="I25" i="69"/>
  <c r="G26" i="69" s="1"/>
  <c r="I26" i="69" s="1"/>
  <c r="I24" i="69"/>
  <c r="I23" i="69"/>
  <c r="I22" i="69"/>
  <c r="I21" i="69"/>
  <c r="I20" i="69"/>
  <c r="G19" i="69"/>
  <c r="I19" i="69" s="1"/>
  <c r="I18" i="69"/>
  <c r="H37" i="70" l="1"/>
  <c r="J37" i="70" s="1"/>
  <c r="J34" i="70"/>
  <c r="J33" i="70"/>
  <c r="J31" i="70"/>
  <c r="J30" i="70"/>
  <c r="J29" i="70"/>
  <c r="J28" i="70"/>
  <c r="J27" i="70"/>
  <c r="J26" i="70"/>
  <c r="J24" i="70"/>
  <c r="J23" i="70"/>
  <c r="J22" i="70"/>
  <c r="J19" i="70"/>
  <c r="J18" i="70"/>
  <c r="J17" i="70"/>
  <c r="J16" i="70"/>
  <c r="J14" i="70"/>
  <c r="J13" i="70"/>
  <c r="J12" i="70"/>
  <c r="J11" i="70"/>
  <c r="J9" i="70"/>
  <c r="J8" i="70"/>
  <c r="J7" i="70"/>
  <c r="J6" i="70"/>
  <c r="L53" i="69"/>
  <c r="L52" i="69"/>
  <c r="L50" i="69"/>
  <c r="L49" i="69"/>
  <c r="L48" i="69"/>
  <c r="L47" i="69"/>
  <c r="L45" i="69"/>
  <c r="L44" i="69"/>
  <c r="L43" i="69"/>
  <c r="L41" i="69"/>
  <c r="L40" i="69"/>
  <c r="L38" i="69"/>
  <c r="L37" i="69"/>
  <c r="L32" i="69"/>
  <c r="L31" i="69"/>
  <c r="L9" i="69"/>
  <c r="L8" i="69"/>
  <c r="L7" i="69"/>
  <c r="J103" i="68"/>
  <c r="J101" i="68"/>
  <c r="J98" i="68"/>
  <c r="J97" i="68"/>
  <c r="J96" i="68"/>
  <c r="J95" i="68"/>
  <c r="J94" i="68"/>
  <c r="J93" i="68"/>
  <c r="J92" i="68"/>
  <c r="J90" i="68"/>
  <c r="H91" i="68" s="1"/>
  <c r="J91" i="68" s="1"/>
  <c r="J88" i="68"/>
  <c r="H89" i="68" s="1"/>
  <c r="J89" i="68" s="1"/>
  <c r="J86" i="68"/>
  <c r="H87" i="68" s="1"/>
  <c r="J87" i="68" s="1"/>
  <c r="J84" i="68"/>
  <c r="H85" i="68" s="1"/>
  <c r="J85" i="68" s="1"/>
  <c r="J82" i="68"/>
  <c r="H83" i="68" s="1"/>
  <c r="J83" i="68" s="1"/>
  <c r="J80" i="68"/>
  <c r="H81" i="68" s="1"/>
  <c r="J81" i="68" s="1"/>
  <c r="J78" i="68"/>
  <c r="H79" i="68" s="1"/>
  <c r="J79" i="68" s="1"/>
  <c r="J77" i="68"/>
  <c r="J76" i="68"/>
  <c r="H77" i="68" s="1"/>
  <c r="J74" i="68"/>
  <c r="J73" i="68"/>
  <c r="J72" i="68"/>
  <c r="J71" i="68"/>
  <c r="J70" i="68"/>
  <c r="J69" i="68"/>
  <c r="J68" i="68"/>
  <c r="J67" i="68"/>
  <c r="J62" i="68"/>
  <c r="J61" i="68"/>
  <c r="J60" i="68"/>
  <c r="J59" i="68"/>
  <c r="J58" i="68"/>
  <c r="J57" i="68"/>
  <c r="J56" i="68"/>
  <c r="J55" i="68"/>
  <c r="J54" i="68"/>
  <c r="J53" i="68"/>
  <c r="J51" i="68"/>
  <c r="J50" i="68"/>
  <c r="J49" i="68"/>
  <c r="J48" i="68"/>
  <c r="J47" i="68"/>
  <c r="J46" i="68"/>
  <c r="J45" i="68"/>
  <c r="J44" i="68"/>
  <c r="J43" i="68"/>
  <c r="J42" i="68"/>
  <c r="J41" i="68"/>
  <c r="J40" i="68"/>
  <c r="J39" i="68"/>
  <c r="J38" i="68"/>
  <c r="J37" i="68"/>
  <c r="J36" i="68"/>
  <c r="J35" i="68"/>
  <c r="J34" i="68"/>
  <c r="J33" i="68"/>
  <c r="J32" i="68"/>
  <c r="J31" i="68"/>
  <c r="J30" i="68"/>
  <c r="J29" i="68"/>
  <c r="J28" i="68"/>
  <c r="J27" i="68"/>
  <c r="J26" i="68"/>
  <c r="J25" i="68"/>
  <c r="J24" i="68"/>
  <c r="J23" i="68"/>
  <c r="J22" i="68"/>
  <c r="J21" i="68"/>
  <c r="J20" i="68"/>
  <c r="J19" i="68"/>
  <c r="J18" i="68"/>
  <c r="H19" i="68" s="1"/>
  <c r="J17" i="68"/>
  <c r="J16" i="68"/>
  <c r="J15" i="68"/>
  <c r="J14" i="68"/>
  <c r="J13" i="68"/>
  <c r="J12" i="68"/>
  <c r="J11" i="68"/>
  <c r="J10" i="68"/>
  <c r="J9" i="68"/>
  <c r="J8" i="68"/>
  <c r="J7" i="68"/>
  <c r="J6" i="68"/>
  <c r="K16" i="67"/>
  <c r="K12" i="67"/>
  <c r="K123" i="107"/>
  <c r="K121" i="107"/>
  <c r="K120" i="107"/>
  <c r="K119" i="107"/>
  <c r="K118" i="107"/>
  <c r="K116" i="107"/>
  <c r="K115" i="107"/>
  <c r="K114" i="107"/>
  <c r="K112" i="107"/>
  <c r="K111" i="107"/>
  <c r="K109" i="107"/>
  <c r="K107" i="107"/>
  <c r="K106" i="107"/>
  <c r="K104" i="107"/>
  <c r="K102" i="107"/>
  <c r="K101" i="107"/>
  <c r="K100" i="107"/>
  <c r="K98" i="107"/>
  <c r="K97" i="107"/>
  <c r="K96" i="107"/>
  <c r="K95" i="107"/>
  <c r="K94" i="107"/>
  <c r="K93" i="107"/>
  <c r="K92" i="107"/>
  <c r="K91" i="107"/>
  <c r="K89" i="107"/>
  <c r="K88" i="107"/>
  <c r="K86" i="107"/>
  <c r="K85" i="107"/>
  <c r="K83" i="107"/>
  <c r="K79" i="107"/>
  <c r="K77" i="107"/>
  <c r="K76" i="107"/>
  <c r="K74" i="107"/>
  <c r="K73" i="107"/>
  <c r="K71" i="107"/>
  <c r="K70" i="107"/>
  <c r="K69" i="107"/>
  <c r="K68" i="107"/>
  <c r="K66" i="107"/>
  <c r="K65" i="107"/>
  <c r="K64" i="107"/>
  <c r="K63" i="107"/>
  <c r="K61" i="107"/>
  <c r="K60" i="107"/>
  <c r="K59" i="107"/>
  <c r="K58" i="107"/>
  <c r="K57" i="107"/>
  <c r="K56" i="107"/>
  <c r="K55" i="107"/>
  <c r="K53" i="107"/>
  <c r="K52" i="107"/>
  <c r="K51" i="107"/>
  <c r="K50" i="107"/>
  <c r="K49" i="107"/>
  <c r="K48" i="107"/>
  <c r="K47" i="107"/>
  <c r="K46" i="107"/>
  <c r="K45" i="107"/>
  <c r="K43" i="107"/>
  <c r="K41" i="107"/>
  <c r="K40" i="107"/>
  <c r="K39" i="107"/>
  <c r="K38" i="107"/>
  <c r="K36" i="107"/>
  <c r="K35" i="107"/>
  <c r="K34" i="107"/>
  <c r="K33" i="107"/>
  <c r="K31" i="107"/>
  <c r="K30" i="107"/>
  <c r="K28" i="107"/>
  <c r="K27" i="107"/>
  <c r="K24" i="107"/>
  <c r="K22" i="107"/>
  <c r="K21" i="107"/>
  <c r="K20" i="107"/>
  <c r="K19" i="107"/>
  <c r="K16" i="107"/>
  <c r="K15" i="107"/>
  <c r="K14" i="107"/>
  <c r="K13" i="107"/>
  <c r="K12" i="107"/>
  <c r="K10" i="107"/>
  <c r="K9" i="107"/>
  <c r="K8" i="107"/>
  <c r="K7" i="107"/>
  <c r="K6" i="107"/>
  <c r="K19" i="110"/>
  <c r="K18" i="110"/>
  <c r="K17" i="110"/>
  <c r="K16" i="110"/>
  <c r="K15" i="110"/>
  <c r="K13" i="110"/>
  <c r="K12" i="110"/>
  <c r="K11" i="110"/>
  <c r="K10" i="110"/>
  <c r="K9" i="110"/>
  <c r="K8" i="110"/>
  <c r="K7" i="110"/>
  <c r="K33" i="108"/>
  <c r="K30" i="108"/>
  <c r="K29" i="108"/>
  <c r="K28" i="108"/>
  <c r="K27" i="108"/>
  <c r="K25" i="108"/>
  <c r="K24" i="108"/>
  <c r="K23" i="108"/>
  <c r="K21" i="108"/>
  <c r="K20" i="108"/>
  <c r="K19" i="108"/>
  <c r="K17" i="108"/>
  <c r="K16" i="108"/>
  <c r="K15" i="108"/>
  <c r="K13" i="108"/>
  <c r="K12" i="108"/>
  <c r="K11" i="108"/>
  <c r="K10" i="108"/>
  <c r="K7" i="108"/>
  <c r="K6" i="108"/>
  <c r="H121" i="107"/>
  <c r="F63" i="107"/>
  <c r="F80" i="107"/>
  <c r="F66" i="107"/>
  <c r="L62" i="69" l="1"/>
  <c r="F14" i="64" s="1"/>
  <c r="K36" i="108"/>
  <c r="J63" i="68"/>
  <c r="J66" i="68" s="1"/>
  <c r="J105" i="68" s="1"/>
  <c r="F13" i="64" s="1"/>
  <c r="K18" i="107"/>
  <c r="K80" i="107"/>
  <c r="K110" i="107"/>
  <c r="K44" i="107"/>
  <c r="K25" i="107"/>
  <c r="K23" i="110"/>
  <c r="F74" i="64" s="1"/>
  <c r="J41" i="70"/>
  <c r="F15" i="64" s="1"/>
  <c r="K127" i="107" l="1"/>
  <c r="F70" i="64" s="1"/>
  <c r="G70" i="64" s="1"/>
  <c r="H58" i="107"/>
  <c r="F44" i="107"/>
  <c r="F25" i="107"/>
  <c r="F110" i="107" l="1"/>
  <c r="H110" i="107" s="1"/>
  <c r="H43" i="107"/>
  <c r="H46" i="107"/>
  <c r="H18" i="107"/>
  <c r="H24" i="107"/>
  <c r="F27" i="106" l="1"/>
  <c r="K98" i="106"/>
  <c r="K95" i="106"/>
  <c r="K94" i="106"/>
  <c r="K93" i="106"/>
  <c r="K91" i="106"/>
  <c r="K90" i="106"/>
  <c r="K88" i="106"/>
  <c r="K87" i="106"/>
  <c r="K85" i="106"/>
  <c r="K84" i="106"/>
  <c r="K83" i="106"/>
  <c r="K81" i="106"/>
  <c r="K80" i="106"/>
  <c r="K79" i="106"/>
  <c r="K78" i="106"/>
  <c r="K77" i="106"/>
  <c r="K76" i="106"/>
  <c r="K74" i="106"/>
  <c r="K73" i="106"/>
  <c r="K71" i="106"/>
  <c r="K70" i="106"/>
  <c r="K68" i="106"/>
  <c r="K67" i="106"/>
  <c r="K65" i="106"/>
  <c r="K63" i="106"/>
  <c r="K62" i="106"/>
  <c r="K61" i="106"/>
  <c r="K60" i="106"/>
  <c r="K59" i="106"/>
  <c r="K58" i="106"/>
  <c r="K57" i="106"/>
  <c r="K56" i="106"/>
  <c r="K53" i="106"/>
  <c r="K52" i="106"/>
  <c r="K50" i="106"/>
  <c r="K49" i="106"/>
  <c r="K48" i="106"/>
  <c r="K47" i="106"/>
  <c r="K46" i="106"/>
  <c r="K45" i="106"/>
  <c r="K41" i="106"/>
  <c r="K40" i="106"/>
  <c r="K39" i="106"/>
  <c r="K38" i="106"/>
  <c r="K37" i="106"/>
  <c r="K34" i="106"/>
  <c r="K33" i="106"/>
  <c r="K32" i="106"/>
  <c r="K31" i="106"/>
  <c r="K30" i="106"/>
  <c r="K27" i="106"/>
  <c r="K26" i="106"/>
  <c r="K25" i="106"/>
  <c r="K24" i="106"/>
  <c r="K22" i="106"/>
  <c r="K21" i="106"/>
  <c r="J14" i="97"/>
  <c r="J13" i="97"/>
  <c r="J12" i="97"/>
  <c r="J10" i="97"/>
  <c r="J9" i="97"/>
  <c r="J8" i="97"/>
  <c r="J7" i="97"/>
  <c r="J6" i="97"/>
  <c r="F8" i="87"/>
  <c r="J17" i="97" l="1"/>
  <c r="F56" i="64" s="1"/>
  <c r="G56" i="64" s="1"/>
  <c r="K8" i="87" l="1"/>
  <c r="G9" i="84"/>
  <c r="G90" i="81" l="1"/>
  <c r="J90" i="81" s="1"/>
  <c r="H9" i="78"/>
  <c r="H8" i="78"/>
  <c r="H31" i="77"/>
  <c r="H30" i="77"/>
  <c r="H27" i="77" l="1"/>
  <c r="H28" i="77"/>
  <c r="J12" i="90" l="1"/>
  <c r="H10" i="90"/>
  <c r="J10" i="90" s="1"/>
  <c r="J6" i="90"/>
  <c r="L144" i="88"/>
  <c r="L143" i="88"/>
  <c r="L142" i="88"/>
  <c r="L140" i="88"/>
  <c r="L139" i="88"/>
  <c r="L136" i="88"/>
  <c r="L135" i="88"/>
  <c r="L134" i="88"/>
  <c r="L132" i="88"/>
  <c r="L131" i="88"/>
  <c r="L130" i="88"/>
  <c r="L129" i="88"/>
  <c r="L127" i="88"/>
  <c r="L126" i="88"/>
  <c r="L125" i="88"/>
  <c r="L124" i="88"/>
  <c r="L123" i="88"/>
  <c r="L121" i="88"/>
  <c r="L120" i="88"/>
  <c r="L119" i="88"/>
  <c r="L118" i="88"/>
  <c r="L115" i="88"/>
  <c r="L114" i="88"/>
  <c r="L113" i="88"/>
  <c r="L112" i="88"/>
  <c r="L110" i="88"/>
  <c r="L109" i="88"/>
  <c r="L108" i="88"/>
  <c r="L107" i="88"/>
  <c r="L105" i="88"/>
  <c r="L104" i="88"/>
  <c r="L103" i="88"/>
  <c r="L102" i="88"/>
  <c r="L99" i="88"/>
  <c r="L98" i="88"/>
  <c r="L97" i="88"/>
  <c r="L96" i="88"/>
  <c r="L94" i="88"/>
  <c r="L93" i="88"/>
  <c r="L92" i="88"/>
  <c r="L91" i="88"/>
  <c r="L89" i="88"/>
  <c r="L88" i="88"/>
  <c r="L87" i="88"/>
  <c r="L86" i="88"/>
  <c r="L83" i="88"/>
  <c r="L82" i="88"/>
  <c r="L81" i="88"/>
  <c r="L80" i="88"/>
  <c r="L78" i="88"/>
  <c r="L77" i="88"/>
  <c r="L76" i="88"/>
  <c r="L75" i="88"/>
  <c r="L73" i="88"/>
  <c r="L72" i="88"/>
  <c r="L71" i="88"/>
  <c r="L70" i="88"/>
  <c r="L67" i="88"/>
  <c r="L66" i="88"/>
  <c r="L65" i="88"/>
  <c r="L64" i="88"/>
  <c r="L62" i="88"/>
  <c r="L61" i="88"/>
  <c r="L60" i="88"/>
  <c r="L59" i="88"/>
  <c r="L57" i="88"/>
  <c r="L56" i="88"/>
  <c r="L55" i="88"/>
  <c r="L54" i="88"/>
  <c r="L51" i="88"/>
  <c r="L50" i="88"/>
  <c r="L49" i="88"/>
  <c r="L48" i="88"/>
  <c r="L46" i="88"/>
  <c r="L45" i="88"/>
  <c r="L44" i="88"/>
  <c r="L43" i="88"/>
  <c r="L41" i="88"/>
  <c r="L40" i="88"/>
  <c r="L39" i="88"/>
  <c r="L38" i="88"/>
  <c r="L35" i="88"/>
  <c r="L34" i="88"/>
  <c r="L33" i="88"/>
  <c r="L32" i="88"/>
  <c r="L31" i="88"/>
  <c r="L30" i="88"/>
  <c r="L29" i="88"/>
  <c r="L27" i="88"/>
  <c r="J26" i="88"/>
  <c r="L26" i="88" s="1"/>
  <c r="L25" i="88"/>
  <c r="L24" i="88"/>
  <c r="L23" i="88"/>
  <c r="L21" i="88"/>
  <c r="L20" i="88"/>
  <c r="L18" i="88"/>
  <c r="L17" i="88"/>
  <c r="L16" i="88"/>
  <c r="L15" i="88"/>
  <c r="L14" i="88"/>
  <c r="L13" i="88"/>
  <c r="L12" i="88"/>
  <c r="L10" i="88"/>
  <c r="L9" i="88"/>
  <c r="L8" i="88"/>
  <c r="K47" i="87"/>
  <c r="K46" i="87"/>
  <c r="K45" i="87"/>
  <c r="K44" i="87"/>
  <c r="K43" i="87"/>
  <c r="K42" i="87"/>
  <c r="K41" i="87"/>
  <c r="K40" i="87"/>
  <c r="K39" i="87"/>
  <c r="K37" i="87"/>
  <c r="K36" i="87"/>
  <c r="K35" i="87"/>
  <c r="K34" i="87"/>
  <c r="K32" i="87"/>
  <c r="K31" i="87"/>
  <c r="K30" i="87"/>
  <c r="K29" i="87"/>
  <c r="K27" i="87"/>
  <c r="K24" i="87"/>
  <c r="K23" i="87"/>
  <c r="K21" i="87"/>
  <c r="K20" i="87"/>
  <c r="K18" i="87"/>
  <c r="K17" i="87"/>
  <c r="K14" i="87"/>
  <c r="K13" i="87"/>
  <c r="K12" i="87"/>
  <c r="K6" i="87"/>
  <c r="K5" i="87"/>
  <c r="K47" i="85"/>
  <c r="K46" i="85"/>
  <c r="K44" i="85"/>
  <c r="K43" i="85"/>
  <c r="K41" i="85"/>
  <c r="K40" i="85"/>
  <c r="K39" i="85"/>
  <c r="K38" i="85"/>
  <c r="K37" i="85"/>
  <c r="K35" i="85"/>
  <c r="K34" i="85"/>
  <c r="K33" i="85"/>
  <c r="K32" i="85"/>
  <c r="K31" i="85"/>
  <c r="K29" i="85"/>
  <c r="K28" i="85"/>
  <c r="K26" i="85"/>
  <c r="K25" i="85"/>
  <c r="K23" i="85"/>
  <c r="K22" i="85"/>
  <c r="K21" i="85"/>
  <c r="K20" i="85"/>
  <c r="K19" i="85"/>
  <c r="K18" i="85"/>
  <c r="K16" i="85"/>
  <c r="K15" i="85"/>
  <c r="K14" i="85"/>
  <c r="K12" i="85"/>
  <c r="K11" i="85"/>
  <c r="K10" i="85"/>
  <c r="K7" i="85"/>
  <c r="K6" i="85"/>
  <c r="L91" i="84"/>
  <c r="L90" i="84"/>
  <c r="L88" i="84"/>
  <c r="L87" i="84"/>
  <c r="L85" i="84"/>
  <c r="L84" i="84"/>
  <c r="L81" i="84"/>
  <c r="L80" i="84"/>
  <c r="L77" i="84"/>
  <c r="L76" i="84"/>
  <c r="L75" i="84"/>
  <c r="L73" i="84"/>
  <c r="L72" i="84"/>
  <c r="L71" i="84"/>
  <c r="L69" i="84"/>
  <c r="L68" i="84"/>
  <c r="L67" i="84"/>
  <c r="L66" i="84"/>
  <c r="L65" i="84"/>
  <c r="L63" i="84"/>
  <c r="L62" i="84"/>
  <c r="L61" i="84"/>
  <c r="L59" i="84"/>
  <c r="L58" i="84"/>
  <c r="L57" i="84"/>
  <c r="L56" i="84"/>
  <c r="L54" i="84"/>
  <c r="L53" i="84"/>
  <c r="L51" i="84"/>
  <c r="L50" i="84"/>
  <c r="L49" i="84"/>
  <c r="L48" i="84"/>
  <c r="L47" i="84"/>
  <c r="J46" i="84"/>
  <c r="L46" i="84" s="1"/>
  <c r="J45" i="84"/>
  <c r="L45" i="84" s="1"/>
  <c r="L44" i="84"/>
  <c r="L42" i="84"/>
  <c r="L41" i="84"/>
  <c r="L40" i="84"/>
  <c r="L38" i="84"/>
  <c r="L37" i="84"/>
  <c r="L35" i="84"/>
  <c r="L34" i="84"/>
  <c r="L31" i="84"/>
  <c r="L30" i="84"/>
  <c r="L28" i="84"/>
  <c r="L27" i="84"/>
  <c r="L26" i="84"/>
  <c r="L25" i="84"/>
  <c r="L24" i="84"/>
  <c r="L21" i="84"/>
  <c r="L20" i="84"/>
  <c r="L18" i="84"/>
  <c r="L17" i="84"/>
  <c r="L16" i="84"/>
  <c r="L15" i="84"/>
  <c r="L14" i="84"/>
  <c r="L11" i="84"/>
  <c r="L10" i="84"/>
  <c r="L9" i="84"/>
  <c r="L8" i="84"/>
  <c r="L7" i="84"/>
  <c r="L6" i="84"/>
  <c r="L114" i="81"/>
  <c r="L113" i="81"/>
  <c r="L112" i="81"/>
  <c r="L110" i="81"/>
  <c r="L109" i="81"/>
  <c r="L108" i="81"/>
  <c r="L106" i="81"/>
  <c r="L105" i="81"/>
  <c r="L104" i="81"/>
  <c r="L103" i="81"/>
  <c r="L101" i="81"/>
  <c r="L100" i="81"/>
  <c r="L99" i="81"/>
  <c r="L98" i="81"/>
  <c r="L96" i="81"/>
  <c r="L95" i="81"/>
  <c r="L94" i="81"/>
  <c r="L93" i="81"/>
  <c r="L91" i="81"/>
  <c r="L90" i="81"/>
  <c r="L89" i="81"/>
  <c r="L88" i="81"/>
  <c r="L87" i="81"/>
  <c r="L85" i="81"/>
  <c r="L84" i="81"/>
  <c r="L83" i="81"/>
  <c r="L82" i="81"/>
  <c r="L81" i="81"/>
  <c r="L80" i="81"/>
  <c r="L77" i="81"/>
  <c r="L76" i="81"/>
  <c r="L75" i="81"/>
  <c r="L74" i="81"/>
  <c r="L73" i="81"/>
  <c r="L72" i="81"/>
  <c r="L68" i="81"/>
  <c r="L67" i="81"/>
  <c r="L65" i="81"/>
  <c r="L64" i="81"/>
  <c r="L62" i="81"/>
  <c r="L61" i="81"/>
  <c r="L59" i="81"/>
  <c r="L58" i="81"/>
  <c r="L55" i="81"/>
  <c r="L54" i="81"/>
  <c r="L53" i="81"/>
  <c r="L52" i="81"/>
  <c r="L51" i="81"/>
  <c r="L49" i="81"/>
  <c r="L48" i="81"/>
  <c r="L42" i="81"/>
  <c r="L41" i="81"/>
  <c r="L39" i="81"/>
  <c r="L38" i="81"/>
  <c r="L37" i="81"/>
  <c r="L35" i="81"/>
  <c r="L34" i="81"/>
  <c r="L33" i="81"/>
  <c r="L31" i="81"/>
  <c r="L30" i="81"/>
  <c r="L28" i="81"/>
  <c r="L27" i="81"/>
  <c r="L26" i="81"/>
  <c r="L24" i="81"/>
  <c r="L23" i="81"/>
  <c r="L22" i="81"/>
  <c r="L20" i="81"/>
  <c r="L19" i="81"/>
  <c r="L18" i="81"/>
  <c r="L16" i="81"/>
  <c r="L15" i="81"/>
  <c r="L14" i="81"/>
  <c r="L11" i="81"/>
  <c r="J10" i="81"/>
  <c r="L10" i="81" s="1"/>
  <c r="J7" i="81"/>
  <c r="L7" i="81" s="1"/>
  <c r="K40" i="82"/>
  <c r="I77" i="82"/>
  <c r="K77" i="82" s="1"/>
  <c r="K74" i="82"/>
  <c r="K73" i="82"/>
  <c r="K72" i="82"/>
  <c r="K70" i="82"/>
  <c r="K69" i="82"/>
  <c r="K66" i="82"/>
  <c r="K63" i="82"/>
  <c r="K62" i="82"/>
  <c r="K61" i="82"/>
  <c r="K59" i="82"/>
  <c r="K57" i="82"/>
  <c r="K56" i="82"/>
  <c r="K55" i="82"/>
  <c r="K54" i="82"/>
  <c r="K52" i="82"/>
  <c r="K51" i="82"/>
  <c r="K50" i="82"/>
  <c r="K49" i="82"/>
  <c r="K48" i="82"/>
  <c r="K47" i="82"/>
  <c r="K46" i="82"/>
  <c r="K45" i="82"/>
  <c r="K44" i="82"/>
  <c r="K43" i="82"/>
  <c r="K42" i="82"/>
  <c r="K41" i="82"/>
  <c r="K39" i="82"/>
  <c r="K38" i="82"/>
  <c r="K37" i="82"/>
  <c r="K36" i="82"/>
  <c r="K33" i="82"/>
  <c r="K32" i="82"/>
  <c r="K31" i="82"/>
  <c r="K30" i="82"/>
  <c r="K28" i="82"/>
  <c r="K27" i="82"/>
  <c r="K26" i="82"/>
  <c r="K25" i="82"/>
  <c r="K23" i="82"/>
  <c r="K22" i="82"/>
  <c r="K21" i="82"/>
  <c r="K20" i="82"/>
  <c r="K19" i="82"/>
  <c r="K18" i="82"/>
  <c r="K17" i="82"/>
  <c r="K16" i="82"/>
  <c r="K15" i="82"/>
  <c r="K14" i="82"/>
  <c r="K13" i="82"/>
  <c r="K12" i="82"/>
  <c r="K11" i="82"/>
  <c r="K10" i="82"/>
  <c r="K9" i="82"/>
  <c r="K8" i="82"/>
  <c r="K7" i="82"/>
  <c r="AM22" i="161"/>
  <c r="AK22" i="161"/>
  <c r="AN22" i="161" s="1"/>
  <c r="AJ22" i="161"/>
  <c r="AM21" i="161"/>
  <c r="AN21" i="161" s="1"/>
  <c r="AL20" i="161"/>
  <c r="AB20" i="161"/>
  <c r="AM19" i="161"/>
  <c r="AK19" i="161"/>
  <c r="AJ19" i="161"/>
  <c r="T19" i="161"/>
  <c r="T20" i="161" s="1"/>
  <c r="AM18" i="161"/>
  <c r="AK18" i="161"/>
  <c r="AJ18" i="161"/>
  <c r="AM17" i="161"/>
  <c r="AK17" i="161"/>
  <c r="AJ17" i="161"/>
  <c r="AM16" i="161"/>
  <c r="AK16" i="161"/>
  <c r="AN16" i="161" s="1"/>
  <c r="AJ16" i="161"/>
  <c r="AM15" i="161"/>
  <c r="AK15" i="161"/>
  <c r="AJ15" i="161"/>
  <c r="AM14" i="161"/>
  <c r="AK14" i="161"/>
  <c r="AJ14" i="161"/>
  <c r="AM13" i="161"/>
  <c r="AK13" i="161"/>
  <c r="AJ13" i="161"/>
  <c r="AM12" i="161"/>
  <c r="AK12" i="161"/>
  <c r="AJ12" i="161"/>
  <c r="D12" i="161"/>
  <c r="AM11" i="161"/>
  <c r="AK11" i="161"/>
  <c r="AN11" i="161" s="1"/>
  <c r="AJ11" i="161"/>
  <c r="D11" i="161"/>
  <c r="AM10" i="161"/>
  <c r="AK10" i="161"/>
  <c r="AJ10" i="161"/>
  <c r="D10" i="161"/>
  <c r="AM9" i="161"/>
  <c r="AK9" i="161"/>
  <c r="AJ9" i="161"/>
  <c r="D9" i="161"/>
  <c r="AM8" i="161"/>
  <c r="AK8" i="161"/>
  <c r="AJ8" i="161"/>
  <c r="AM7" i="161"/>
  <c r="AK7" i="161"/>
  <c r="AN7" i="161" s="1"/>
  <c r="AJ7" i="161"/>
  <c r="AM4" i="161"/>
  <c r="AK4" i="161"/>
  <c r="AJ4" i="161"/>
  <c r="D18" i="161"/>
  <c r="F18" i="161" s="1"/>
  <c r="M18" i="161" s="1"/>
  <c r="Q18" i="161" s="1"/>
  <c r="R18" i="161" s="1"/>
  <c r="R19" i="161" s="1"/>
  <c r="L148" i="88" l="1"/>
  <c r="F41" i="64" s="1"/>
  <c r="AN10" i="161"/>
  <c r="AN13" i="161"/>
  <c r="AN4" i="161"/>
  <c r="AN9" i="161"/>
  <c r="AN17" i="161"/>
  <c r="AN14" i="161"/>
  <c r="K80" i="82"/>
  <c r="F33" i="64" s="1"/>
  <c r="J15" i="90"/>
  <c r="F45" i="64" s="1"/>
  <c r="K66" i="87"/>
  <c r="F40" i="64" s="1"/>
  <c r="K51" i="85"/>
  <c r="F38" i="64" s="1"/>
  <c r="L94" i="84"/>
  <c r="F37" i="64" s="1"/>
  <c r="L117" i="81"/>
  <c r="F32" i="64" s="1"/>
  <c r="AN19" i="161"/>
  <c r="AN8" i="161"/>
  <c r="D13" i="161"/>
  <c r="AN18" i="161"/>
  <c r="AN12" i="161"/>
  <c r="AM20" i="161"/>
  <c r="AN20" i="161" s="1"/>
  <c r="AJ20" i="161"/>
  <c r="AN15" i="161"/>
  <c r="D21" i="161"/>
  <c r="H3" i="161"/>
  <c r="G33" i="64" l="1"/>
  <c r="K51" i="106"/>
  <c r="K105" i="106" s="1"/>
  <c r="H19" i="161"/>
  <c r="F67" i="64" l="1"/>
  <c r="G67" i="64" s="1"/>
  <c r="R145" i="64"/>
  <c r="R146" i="64" s="1"/>
  <c r="M21" i="161"/>
  <c r="O21" i="161" l="1"/>
  <c r="L21" i="161" l="1"/>
  <c r="P21" i="161"/>
  <c r="H12" i="158" l="1"/>
  <c r="G24" i="115"/>
  <c r="G19" i="115"/>
  <c r="G18" i="115"/>
  <c r="G17" i="115"/>
  <c r="G21" i="115"/>
  <c r="E22" i="115" s="1"/>
  <c r="G22" i="115" s="1"/>
  <c r="G14" i="115"/>
  <c r="G15" i="115"/>
  <c r="G16" i="115"/>
  <c r="G12" i="115"/>
  <c r="G13" i="115"/>
  <c r="G10" i="115"/>
  <c r="G9" i="115"/>
  <c r="G8" i="115"/>
  <c r="G46" i="84"/>
  <c r="G45" i="84"/>
  <c r="G44" i="84"/>
  <c r="G15" i="67" l="1"/>
  <c r="H15" i="67" s="1"/>
  <c r="G14" i="67"/>
  <c r="H14" i="67" s="1"/>
  <c r="G13" i="67"/>
  <c r="H13" i="67" s="1"/>
  <c r="H12" i="67"/>
  <c r="H11" i="67"/>
  <c r="G10" i="67"/>
  <c r="H10" i="67" s="1"/>
  <c r="F55" i="66" l="1"/>
  <c r="D129" i="159" l="1"/>
  <c r="E129" i="159"/>
  <c r="C126" i="159"/>
  <c r="C123" i="159"/>
  <c r="C120" i="159"/>
  <c r="C119" i="159"/>
  <c r="C118" i="159"/>
  <c r="C117" i="159"/>
  <c r="C116" i="159"/>
  <c r="C115" i="159"/>
  <c r="C114" i="159"/>
  <c r="C113" i="159"/>
  <c r="C112" i="159"/>
  <c r="C111" i="159"/>
  <c r="C110" i="159"/>
  <c r="C107" i="159"/>
  <c r="C106" i="159"/>
  <c r="C105" i="159"/>
  <c r="C104" i="159"/>
  <c r="C103" i="159"/>
  <c r="C102" i="159"/>
  <c r="C101" i="159"/>
  <c r="C100" i="159"/>
  <c r="C99" i="159"/>
  <c r="C98" i="159"/>
  <c r="C97" i="159"/>
  <c r="C96" i="159"/>
  <c r="C95" i="159"/>
  <c r="C94" i="159"/>
  <c r="C91" i="159"/>
  <c r="C90" i="159"/>
  <c r="C89" i="159"/>
  <c r="C88" i="159"/>
  <c r="C87" i="159"/>
  <c r="C86" i="159"/>
  <c r="C85" i="159"/>
  <c r="C84" i="159"/>
  <c r="C83" i="159"/>
  <c r="C82" i="159"/>
  <c r="C81" i="159"/>
  <c r="C80" i="159"/>
  <c r="C77" i="159"/>
  <c r="C76" i="159"/>
  <c r="C75" i="159"/>
  <c r="C74" i="159"/>
  <c r="C72" i="159"/>
  <c r="C69" i="159"/>
  <c r="C66" i="159"/>
  <c r="C63" i="159"/>
  <c r="C60" i="159"/>
  <c r="C59" i="159"/>
  <c r="C58" i="159"/>
  <c r="C57" i="159"/>
  <c r="C56" i="159"/>
  <c r="C55" i="159"/>
  <c r="C54" i="159"/>
  <c r="C53" i="159"/>
  <c r="C52" i="159"/>
  <c r="C49" i="159"/>
  <c r="C48" i="159"/>
  <c r="C47" i="159"/>
  <c r="C46" i="159"/>
  <c r="C45" i="159"/>
  <c r="C44" i="159"/>
  <c r="C41" i="159"/>
  <c r="C40" i="159"/>
  <c r="C37" i="159"/>
  <c r="C36" i="159"/>
  <c r="C35" i="159"/>
  <c r="C34" i="159"/>
  <c r="C33" i="159"/>
  <c r="C30" i="159"/>
  <c r="C29" i="159"/>
  <c r="C28" i="159"/>
  <c r="C27" i="159"/>
  <c r="C26" i="159"/>
  <c r="C23" i="159"/>
  <c r="C22" i="159"/>
  <c r="C21" i="159"/>
  <c r="C18" i="159"/>
  <c r="C17" i="159"/>
  <c r="C16" i="159"/>
  <c r="C15" i="159"/>
  <c r="C12" i="159"/>
  <c r="C11" i="159"/>
  <c r="C10" i="159"/>
  <c r="C9" i="159"/>
  <c r="C8" i="159"/>
  <c r="C7" i="159"/>
  <c r="B1" i="154"/>
  <c r="B1" i="155" s="1"/>
  <c r="B1" i="138"/>
  <c r="B1" i="131" s="1"/>
  <c r="B1" i="124" s="1"/>
  <c r="B1" i="133"/>
  <c r="B1" i="115"/>
  <c r="B1" i="114"/>
  <c r="B1" i="158"/>
  <c r="B1" i="110"/>
  <c r="B1" i="108"/>
  <c r="B1" i="134"/>
  <c r="B1" i="137"/>
  <c r="B1" i="106"/>
  <c r="B1" i="97"/>
  <c r="B1" i="88"/>
  <c r="D1" i="89" s="1"/>
  <c r="B1" i="84"/>
  <c r="B1" i="82"/>
  <c r="B1" i="81"/>
  <c r="B1" i="117" s="1"/>
  <c r="B1" i="78"/>
  <c r="B1" i="71"/>
  <c r="B1" i="70"/>
  <c r="B1" i="69"/>
  <c r="B1" i="67"/>
  <c r="B1" i="68" s="1"/>
  <c r="H8" i="62"/>
  <c r="F9" i="62" s="1"/>
  <c r="H9" i="62" s="1"/>
  <c r="B1" i="136" l="1"/>
  <c r="A3" i="64"/>
  <c r="A3" i="166"/>
  <c r="A3" i="165"/>
  <c r="C129" i="159"/>
  <c r="C132" i="159" s="1"/>
  <c r="B1" i="151"/>
  <c r="B1" i="149"/>
  <c r="B1" i="132"/>
  <c r="F30" i="159"/>
  <c r="C134" i="159" l="1"/>
  <c r="V39" i="124" l="1"/>
  <c r="V37" i="124"/>
  <c r="Q37" i="124"/>
  <c r="G34" i="155"/>
  <c r="I34" i="155" s="1"/>
  <c r="G103" i="68"/>
  <c r="G102" i="68"/>
  <c r="G101" i="68"/>
  <c r="G98" i="68"/>
  <c r="G97" i="68"/>
  <c r="G96" i="68"/>
  <c r="G95" i="68"/>
  <c r="G94" i="68"/>
  <c r="G93" i="68"/>
  <c r="G92" i="68"/>
  <c r="G90" i="68"/>
  <c r="E91" i="68" s="1"/>
  <c r="G91" i="68" s="1"/>
  <c r="G88" i="68"/>
  <c r="E89" i="68" s="1"/>
  <c r="G89" i="68" s="1"/>
  <c r="G86" i="68"/>
  <c r="E87" i="68" s="1"/>
  <c r="G87" i="68" s="1"/>
  <c r="G84" i="68"/>
  <c r="E85" i="68" s="1"/>
  <c r="G85" i="68" s="1"/>
  <c r="G82" i="68"/>
  <c r="E83" i="68" s="1"/>
  <c r="G83" i="68" s="1"/>
  <c r="G80" i="68"/>
  <c r="E81" i="68" s="1"/>
  <c r="G81" i="68" s="1"/>
  <c r="G78" i="68"/>
  <c r="E79" i="68" s="1"/>
  <c r="G79" i="68" s="1"/>
  <c r="G77" i="68"/>
  <c r="G76" i="68"/>
  <c r="E77" i="68" s="1"/>
  <c r="G74" i="68"/>
  <c r="G73" i="68"/>
  <c r="G72" i="68"/>
  <c r="G71" i="68"/>
  <c r="G70" i="68"/>
  <c r="G69" i="68"/>
  <c r="G68" i="68"/>
  <c r="G67" i="68"/>
  <c r="G62" i="68"/>
  <c r="G61" i="68"/>
  <c r="G60" i="68"/>
  <c r="G59" i="68"/>
  <c r="G58" i="68"/>
  <c r="G57" i="68"/>
  <c r="G56" i="68"/>
  <c r="G55" i="68"/>
  <c r="G54" i="68"/>
  <c r="G53" i="68"/>
  <c r="G51" i="68"/>
  <c r="G50" i="68"/>
  <c r="G49" i="68"/>
  <c r="G48" i="68"/>
  <c r="G47" i="68"/>
  <c r="G46" i="68"/>
  <c r="G45" i="68"/>
  <c r="G44" i="68"/>
  <c r="G43" i="68"/>
  <c r="G42" i="68"/>
  <c r="G41" i="68"/>
  <c r="G40" i="68"/>
  <c r="G39" i="68"/>
  <c r="G38" i="68"/>
  <c r="G37" i="68"/>
  <c r="G36" i="68"/>
  <c r="G35" i="68"/>
  <c r="G34" i="68"/>
  <c r="G33" i="68"/>
  <c r="G32" i="68"/>
  <c r="G31" i="68"/>
  <c r="G30" i="68"/>
  <c r="G29" i="68"/>
  <c r="G28" i="68"/>
  <c r="G27" i="68"/>
  <c r="G26" i="68"/>
  <c r="G25" i="68"/>
  <c r="G24" i="68"/>
  <c r="G23" i="68"/>
  <c r="G22" i="68"/>
  <c r="G21" i="68"/>
  <c r="G20" i="68"/>
  <c r="G19" i="68"/>
  <c r="G18" i="68"/>
  <c r="E19" i="68" s="1"/>
  <c r="G17" i="68"/>
  <c r="G16" i="68"/>
  <c r="G15" i="68"/>
  <c r="G14" i="68"/>
  <c r="G13" i="68"/>
  <c r="G12" i="68"/>
  <c r="G11" i="68"/>
  <c r="G10" i="68"/>
  <c r="G9" i="68"/>
  <c r="G8" i="68"/>
  <c r="G7" i="68"/>
  <c r="G6" i="68"/>
  <c r="H44" i="124"/>
  <c r="H23" i="124"/>
  <c r="H8" i="71"/>
  <c r="F19" i="66"/>
  <c r="H19" i="66" s="1"/>
  <c r="H17" i="66"/>
  <c r="H15" i="66"/>
  <c r="H16" i="66"/>
  <c r="H13" i="66"/>
  <c r="G23" i="115"/>
  <c r="H38" i="114"/>
  <c r="H36" i="114"/>
  <c r="H35" i="114"/>
  <c r="H34" i="114"/>
  <c r="H31" i="114"/>
  <c r="H8" i="114"/>
  <c r="H7" i="114"/>
  <c r="H40" i="114" s="1"/>
  <c r="H75" i="158"/>
  <c r="H74" i="158"/>
  <c r="H73" i="158"/>
  <c r="H72" i="158"/>
  <c r="H71" i="158"/>
  <c r="H70" i="158"/>
  <c r="H69" i="158"/>
  <c r="H68" i="158"/>
  <c r="H67" i="158"/>
  <c r="H66" i="158"/>
  <c r="H65" i="158"/>
  <c r="H64" i="158"/>
  <c r="H63" i="158"/>
  <c r="H62" i="158"/>
  <c r="H61" i="158"/>
  <c r="H59" i="158"/>
  <c r="H58" i="158"/>
  <c r="H57" i="158"/>
  <c r="H56" i="158"/>
  <c r="H55" i="158"/>
  <c r="H54" i="158"/>
  <c r="H52" i="158"/>
  <c r="H51" i="158"/>
  <c r="H50" i="158"/>
  <c r="H48" i="158"/>
  <c r="H46" i="158"/>
  <c r="H45" i="158"/>
  <c r="H44" i="158"/>
  <c r="H42" i="158"/>
  <c r="H41" i="158"/>
  <c r="H40" i="158"/>
  <c r="H38" i="158"/>
  <c r="H37" i="158"/>
  <c r="H35" i="158"/>
  <c r="H34" i="158"/>
  <c r="H33" i="158"/>
  <c r="H32" i="158"/>
  <c r="H30" i="158"/>
  <c r="H29" i="158"/>
  <c r="H28" i="158"/>
  <c r="H27" i="158"/>
  <c r="H26" i="158"/>
  <c r="H24" i="158"/>
  <c r="H23" i="158"/>
  <c r="H22" i="158"/>
  <c r="H21" i="158"/>
  <c r="H18" i="158"/>
  <c r="H17" i="158"/>
  <c r="H16" i="158"/>
  <c r="H15" i="158"/>
  <c r="H14" i="158"/>
  <c r="H13" i="158"/>
  <c r="H10" i="158"/>
  <c r="H9" i="158"/>
  <c r="H8" i="158"/>
  <c r="H7" i="158"/>
  <c r="E37" i="70"/>
  <c r="I31" i="69"/>
  <c r="I32" i="69"/>
  <c r="I34" i="69"/>
  <c r="I43" i="69"/>
  <c r="I44" i="69"/>
  <c r="I48" i="69"/>
  <c r="I50" i="69"/>
  <c r="I52" i="69"/>
  <c r="I53" i="69"/>
  <c r="H49" i="69"/>
  <c r="I49" i="69" s="1"/>
  <c r="I47" i="69"/>
  <c r="H45" i="69"/>
  <c r="I45" i="69" s="1"/>
  <c r="H41" i="69"/>
  <c r="I41" i="69" s="1"/>
  <c r="H40" i="69"/>
  <c r="I40" i="69" s="1"/>
  <c r="H38" i="69"/>
  <c r="I38" i="69" s="1"/>
  <c r="H37" i="69"/>
  <c r="I37" i="69" s="1"/>
  <c r="H9" i="69"/>
  <c r="I9" i="69" s="1"/>
  <c r="I8" i="69"/>
  <c r="H7" i="69"/>
  <c r="I7" i="69" s="1"/>
  <c r="I127" i="88"/>
  <c r="I102" i="88"/>
  <c r="H39" i="124"/>
  <c r="H41" i="124"/>
  <c r="Q40" i="124"/>
  <c r="Q39" i="124"/>
  <c r="Q33" i="124"/>
  <c r="Q34" i="124"/>
  <c r="Q35" i="124"/>
  <c r="Q36" i="124"/>
  <c r="Q32" i="124"/>
  <c r="K37" i="124"/>
  <c r="G105" i="68" l="1"/>
  <c r="I62" i="69"/>
  <c r="H79" i="158"/>
  <c r="C76" i="64" l="1"/>
  <c r="H92" i="76"/>
  <c r="K31" i="124" l="1"/>
  <c r="H14" i="66"/>
  <c r="F6" i="129"/>
  <c r="H16" i="67" l="1"/>
  <c r="H9" i="67"/>
  <c r="F58" i="66"/>
  <c r="H58" i="66" s="1"/>
  <c r="H55" i="66"/>
  <c r="H52" i="66"/>
  <c r="H51" i="66"/>
  <c r="H50" i="66"/>
  <c r="H48" i="66"/>
  <c r="H47" i="66"/>
  <c r="H46" i="66"/>
  <c r="H45" i="66"/>
  <c r="H44" i="66"/>
  <c r="H43" i="66"/>
  <c r="H42" i="66"/>
  <c r="H41" i="66"/>
  <c r="H40" i="66"/>
  <c r="H39" i="66"/>
  <c r="H37" i="66"/>
  <c r="H36" i="66"/>
  <c r="H35" i="66"/>
  <c r="H34" i="66"/>
  <c r="H33" i="66"/>
  <c r="H32" i="66"/>
  <c r="H23" i="66"/>
  <c r="H20" i="66"/>
  <c r="H11" i="66"/>
  <c r="H10" i="66"/>
  <c r="H6" i="66"/>
  <c r="H5" i="66"/>
  <c r="E37" i="157" l="1"/>
  <c r="G37" i="157" s="1"/>
  <c r="G34" i="157"/>
  <c r="G33" i="157"/>
  <c r="G31" i="157"/>
  <c r="G30" i="157"/>
  <c r="G29" i="157"/>
  <c r="G28" i="157"/>
  <c r="G27" i="157"/>
  <c r="G26" i="157"/>
  <c r="G24" i="157"/>
  <c r="G23" i="157"/>
  <c r="G22" i="157"/>
  <c r="G19" i="157"/>
  <c r="G18" i="157"/>
  <c r="G17" i="157"/>
  <c r="G16" i="157"/>
  <c r="G14" i="157"/>
  <c r="G13" i="157"/>
  <c r="G12" i="157"/>
  <c r="G11" i="157"/>
  <c r="G9" i="157"/>
  <c r="G8" i="157"/>
  <c r="G7" i="157"/>
  <c r="G6" i="157"/>
  <c r="G41" i="157" s="1"/>
  <c r="F82" i="62" l="1"/>
  <c r="H82" i="62" s="1"/>
  <c r="F77" i="62"/>
  <c r="H77" i="62" s="1"/>
  <c r="F75" i="62"/>
  <c r="H75" i="62" s="1"/>
  <c r="F65" i="62"/>
  <c r="H65" i="62" s="1"/>
  <c r="G9" i="102"/>
  <c r="H29" i="92" l="1"/>
  <c r="H13" i="92"/>
  <c r="H22" i="92"/>
  <c r="H21" i="92"/>
  <c r="H20" i="92"/>
  <c r="H18" i="92"/>
  <c r="H17" i="92"/>
  <c r="H16" i="92"/>
  <c r="H15" i="92"/>
  <c r="H12" i="92"/>
  <c r="H11" i="92"/>
  <c r="H10" i="92"/>
  <c r="H9" i="92"/>
  <c r="H8" i="92"/>
  <c r="H7" i="92"/>
  <c r="H6" i="92"/>
  <c r="H5" i="92"/>
  <c r="G12" i="91"/>
  <c r="H27" i="87" l="1"/>
  <c r="H26" i="87"/>
  <c r="H52" i="86"/>
  <c r="H51" i="86"/>
  <c r="H50" i="86"/>
  <c r="H41" i="85" l="1"/>
  <c r="H40" i="85"/>
  <c r="H39" i="85"/>
  <c r="H38" i="85"/>
  <c r="H37" i="85"/>
  <c r="I73" i="84"/>
  <c r="I62" i="84"/>
  <c r="I61" i="84"/>
  <c r="I59" i="84"/>
  <c r="I58" i="84"/>
  <c r="I57" i="84"/>
  <c r="I31" i="84"/>
  <c r="I30" i="84"/>
  <c r="I28" i="84"/>
  <c r="I27" i="84"/>
  <c r="I26" i="84"/>
  <c r="I25" i="84"/>
  <c r="I24" i="84"/>
  <c r="I18" i="84"/>
  <c r="H56" i="80" l="1"/>
  <c r="H34" i="62" l="1"/>
  <c r="F31" i="62"/>
  <c r="H31" i="62" s="1"/>
  <c r="H20" i="62"/>
  <c r="H19" i="62"/>
  <c r="H18" i="62"/>
  <c r="H16" i="62"/>
  <c r="H15" i="62"/>
  <c r="H14" i="62"/>
  <c r="H13" i="62"/>
  <c r="H12" i="62"/>
  <c r="F39" i="137"/>
  <c r="H39" i="137" s="1"/>
  <c r="I22" i="145"/>
  <c r="G31" i="155"/>
  <c r="I31" i="155" s="1"/>
  <c r="G29" i="155"/>
  <c r="I29" i="155" s="1"/>
  <c r="G27" i="155"/>
  <c r="I27" i="155" s="1"/>
  <c r="G25" i="155"/>
  <c r="I25" i="155" s="1"/>
  <c r="I23" i="155"/>
  <c r="G18" i="155"/>
  <c r="I18" i="155" s="1"/>
  <c r="G15" i="155"/>
  <c r="I15" i="155" s="1"/>
  <c r="G13" i="155"/>
  <c r="I13" i="155" s="1"/>
  <c r="I5" i="155"/>
  <c r="G11" i="155"/>
  <c r="I11" i="155" s="1"/>
  <c r="G9" i="155"/>
  <c r="I9" i="155" s="1"/>
  <c r="G6" i="156"/>
  <c r="G5" i="156"/>
  <c r="G11" i="153"/>
  <c r="G36" i="154"/>
  <c r="G35" i="154"/>
  <c r="G33" i="154"/>
  <c r="G32" i="154"/>
  <c r="G31" i="154"/>
  <c r="G29" i="154"/>
  <c r="G28" i="154"/>
  <c r="G26" i="154"/>
  <c r="G25" i="154"/>
  <c r="G24" i="154"/>
  <c r="G22" i="154"/>
  <c r="G21" i="154"/>
  <c r="G20" i="154"/>
  <c r="G19" i="154"/>
  <c r="G17" i="154"/>
  <c r="G16" i="154"/>
  <c r="G15" i="154"/>
  <c r="G14" i="154"/>
  <c r="G13" i="154"/>
  <c r="G8" i="154"/>
  <c r="G6" i="154"/>
  <c r="G5" i="154"/>
  <c r="G19" i="152"/>
  <c r="G18" i="152"/>
  <c r="G17" i="152"/>
  <c r="G16" i="152"/>
  <c r="G15" i="152"/>
  <c r="G14" i="152"/>
  <c r="G13" i="152"/>
  <c r="G11" i="152"/>
  <c r="G10" i="152"/>
  <c r="G8" i="152"/>
  <c r="G7" i="152"/>
  <c r="G5" i="152"/>
  <c r="G8" i="151"/>
  <c r="G6" i="151"/>
  <c r="G5" i="151"/>
  <c r="G10" i="150"/>
  <c r="G9" i="150"/>
  <c r="G8" i="150"/>
  <c r="G6" i="150"/>
  <c r="G18" i="149"/>
  <c r="G16" i="149"/>
  <c r="G14" i="149"/>
  <c r="G13" i="149"/>
  <c r="G11" i="149"/>
  <c r="G10" i="149"/>
  <c r="G8" i="149"/>
  <c r="G7" i="149"/>
  <c r="G6" i="149"/>
  <c r="E20" i="149"/>
  <c r="G20" i="149" s="1"/>
  <c r="H23" i="147"/>
  <c r="H22" i="147"/>
  <c r="H21" i="147"/>
  <c r="H19" i="147"/>
  <c r="H18" i="147"/>
  <c r="H16" i="147"/>
  <c r="H15" i="147"/>
  <c r="H13" i="147"/>
  <c r="H12" i="147"/>
  <c r="H10" i="147"/>
  <c r="H9" i="147"/>
  <c r="H6" i="147"/>
  <c r="H5" i="147"/>
  <c r="G18" i="148"/>
  <c r="G17" i="148"/>
  <c r="G16" i="148"/>
  <c r="G15" i="148"/>
  <c r="G13" i="148"/>
  <c r="G12" i="148"/>
  <c r="G10" i="148"/>
  <c r="G9" i="148"/>
  <c r="G7" i="148"/>
  <c r="G6" i="148"/>
  <c r="G24" i="146"/>
  <c r="G22" i="146"/>
  <c r="G20" i="146"/>
  <c r="G18" i="146"/>
  <c r="G16" i="146"/>
  <c r="G14" i="146"/>
  <c r="G13" i="146"/>
  <c r="G11" i="146"/>
  <c r="G9" i="146"/>
  <c r="G8" i="146"/>
  <c r="G7" i="146"/>
  <c r="G6" i="146"/>
  <c r="I24" i="145"/>
  <c r="I17" i="145"/>
  <c r="I16" i="145"/>
  <c r="I15" i="145"/>
  <c r="I12" i="145"/>
  <c r="I11" i="145"/>
  <c r="I9" i="145"/>
  <c r="I8" i="145"/>
  <c r="G22" i="145"/>
  <c r="G32" i="143"/>
  <c r="G30" i="143"/>
  <c r="G28" i="143"/>
  <c r="G26" i="143"/>
  <c r="G25" i="143"/>
  <c r="G23" i="143"/>
  <c r="G22" i="143"/>
  <c r="G21" i="143"/>
  <c r="G20" i="143"/>
  <c r="G7" i="142"/>
  <c r="G6" i="142"/>
  <c r="G6" i="141"/>
  <c r="G5" i="141"/>
  <c r="G14" i="140"/>
  <c r="G13" i="140"/>
  <c r="G12" i="140"/>
  <c r="G11" i="140"/>
  <c r="G9" i="140"/>
  <c r="G8" i="140"/>
  <c r="G7" i="140"/>
  <c r="G6" i="140"/>
  <c r="H20" i="139"/>
  <c r="H19" i="139"/>
  <c r="H18" i="139"/>
  <c r="H16" i="139"/>
  <c r="H15" i="139"/>
  <c r="H14" i="139"/>
  <c r="H11" i="139"/>
  <c r="H10" i="139"/>
  <c r="H8" i="139"/>
  <c r="H7" i="139"/>
  <c r="H6" i="139"/>
  <c r="H38" i="138"/>
  <c r="H37" i="138"/>
  <c r="H35" i="138"/>
  <c r="H33" i="138"/>
  <c r="H32" i="138"/>
  <c r="H31" i="138"/>
  <c r="H30" i="138"/>
  <c r="H29" i="138"/>
  <c r="H28" i="138"/>
  <c r="H27" i="138"/>
  <c r="H25" i="138"/>
  <c r="H24" i="138"/>
  <c r="H21" i="138"/>
  <c r="H20" i="138"/>
  <c r="H19" i="138"/>
  <c r="H18" i="138"/>
  <c r="H17" i="138"/>
  <c r="H16" i="138"/>
  <c r="H14" i="138"/>
  <c r="H13" i="138"/>
  <c r="H11" i="138"/>
  <c r="H10" i="138"/>
  <c r="H9" i="138"/>
  <c r="H8" i="138"/>
  <c r="H7" i="138"/>
  <c r="H6" i="138"/>
  <c r="H42" i="137"/>
  <c r="H41" i="137"/>
  <c r="H36" i="137"/>
  <c r="H35" i="137"/>
  <c r="H34" i="137"/>
  <c r="H32" i="137"/>
  <c r="H31" i="137"/>
  <c r="H28" i="137"/>
  <c r="H27" i="137"/>
  <c r="H26" i="137"/>
  <c r="H25" i="137"/>
  <c r="H24" i="137"/>
  <c r="H23" i="137"/>
  <c r="H22" i="137"/>
  <c r="H20" i="137"/>
  <c r="H19" i="137"/>
  <c r="H16" i="137"/>
  <c r="H15" i="137"/>
  <c r="H13" i="137"/>
  <c r="H12" i="137"/>
  <c r="H10" i="137"/>
  <c r="H9" i="137"/>
  <c r="H7" i="137"/>
  <c r="H6" i="137"/>
  <c r="G16" i="136"/>
  <c r="G12" i="136"/>
  <c r="G11" i="136"/>
  <c r="G10" i="136"/>
  <c r="G9" i="136"/>
  <c r="G6" i="136"/>
  <c r="E15" i="136"/>
  <c r="G15" i="136" s="1"/>
  <c r="G14" i="135"/>
  <c r="G13" i="135"/>
  <c r="G12" i="135"/>
  <c r="G11" i="135"/>
  <c r="G10" i="135"/>
  <c r="G8" i="135"/>
  <c r="G7" i="135"/>
  <c r="G6" i="135"/>
  <c r="H54" i="134"/>
  <c r="H53" i="134"/>
  <c r="H51" i="134"/>
  <c r="H50" i="134"/>
  <c r="H48" i="134"/>
  <c r="H47" i="134"/>
  <c r="H46" i="134"/>
  <c r="H45" i="134"/>
  <c r="H44" i="134"/>
  <c r="H43" i="134"/>
  <c r="H41" i="134"/>
  <c r="H40" i="134"/>
  <c r="H38" i="134"/>
  <c r="H37" i="134"/>
  <c r="H34" i="134"/>
  <c r="H32" i="134"/>
  <c r="H31" i="134"/>
  <c r="H29" i="134"/>
  <c r="H27" i="134"/>
  <c r="H26" i="134"/>
  <c r="H24" i="134"/>
  <c r="H23" i="134"/>
  <c r="H21" i="134"/>
  <c r="H20" i="134"/>
  <c r="H17" i="134"/>
  <c r="H16" i="134"/>
  <c r="H14" i="134"/>
  <c r="H13" i="134"/>
  <c r="H11" i="134"/>
  <c r="H10" i="134"/>
  <c r="H8" i="134"/>
  <c r="H7" i="134"/>
  <c r="H15" i="133"/>
  <c r="H14" i="133"/>
  <c r="H13" i="133"/>
  <c r="H12" i="133"/>
  <c r="H11" i="133"/>
  <c r="H10" i="133"/>
  <c r="H9" i="133"/>
  <c r="H8" i="133"/>
  <c r="H7" i="133"/>
  <c r="G15" i="132"/>
  <c r="G14" i="132"/>
  <c r="G12" i="132"/>
  <c r="G11" i="132"/>
  <c r="G10" i="132"/>
  <c r="G8" i="132"/>
  <c r="G7" i="132"/>
  <c r="G6" i="132"/>
  <c r="G5" i="132"/>
  <c r="H86" i="131"/>
  <c r="H85" i="131"/>
  <c r="H84" i="131"/>
  <c r="H83" i="131"/>
  <c r="H82" i="131"/>
  <c r="H81" i="131"/>
  <c r="H78" i="131"/>
  <c r="H77" i="131"/>
  <c r="H76" i="131"/>
  <c r="H74" i="131"/>
  <c r="H73" i="131"/>
  <c r="H72" i="131"/>
  <c r="H71" i="131"/>
  <c r="H69" i="131"/>
  <c r="H67" i="131"/>
  <c r="H66" i="131"/>
  <c r="H65" i="131"/>
  <c r="H62" i="131"/>
  <c r="H61" i="131"/>
  <c r="H60" i="131"/>
  <c r="H59" i="131"/>
  <c r="H58" i="131"/>
  <c r="H57" i="131"/>
  <c r="H56" i="131"/>
  <c r="H55" i="131"/>
  <c r="H53" i="131"/>
  <c r="H52" i="131"/>
  <c r="H51" i="131"/>
  <c r="H50" i="131"/>
  <c r="H49" i="131"/>
  <c r="H48" i="131"/>
  <c r="H46" i="131"/>
  <c r="H45" i="131"/>
  <c r="H44" i="131"/>
  <c r="H43" i="131"/>
  <c r="H42" i="131"/>
  <c r="H41" i="131"/>
  <c r="H39" i="131"/>
  <c r="H38" i="131"/>
  <c r="H37" i="131"/>
  <c r="H36" i="131"/>
  <c r="H35" i="131"/>
  <c r="H34" i="131"/>
  <c r="H33" i="131"/>
  <c r="H32" i="131"/>
  <c r="H30" i="131"/>
  <c r="H29" i="131"/>
  <c r="H28" i="131"/>
  <c r="H23" i="131"/>
  <c r="H22" i="131"/>
  <c r="H21" i="131"/>
  <c r="H20" i="131"/>
  <c r="H17" i="131"/>
  <c r="H16" i="131"/>
  <c r="H15" i="131"/>
  <c r="H14" i="131"/>
  <c r="H13" i="131"/>
  <c r="H12" i="131"/>
  <c r="H11" i="131"/>
  <c r="F8" i="131"/>
  <c r="H8" i="131" s="1"/>
  <c r="G9" i="130"/>
  <c r="G8" i="130"/>
  <c r="G7" i="130"/>
  <c r="G6" i="130"/>
  <c r="F11" i="128"/>
  <c r="F10" i="128"/>
  <c r="F9" i="128"/>
  <c r="F8" i="128"/>
  <c r="F7" i="128"/>
  <c r="F6" i="128"/>
  <c r="F5" i="128"/>
  <c r="F16" i="127"/>
  <c r="F15" i="127"/>
  <c r="F14" i="127"/>
  <c r="F13" i="127"/>
  <c r="F12" i="127"/>
  <c r="F11" i="127"/>
  <c r="F10" i="127"/>
  <c r="F9" i="127"/>
  <c r="F8" i="127"/>
  <c r="F7" i="127"/>
  <c r="F6" i="127"/>
  <c r="F5" i="127"/>
  <c r="G21" i="126"/>
  <c r="G20" i="126"/>
  <c r="G19" i="126"/>
  <c r="G18" i="126"/>
  <c r="G17" i="126"/>
  <c r="G16" i="126"/>
  <c r="G15" i="126"/>
  <c r="G14" i="126"/>
  <c r="G13" i="126"/>
  <c r="G12" i="126"/>
  <c r="G11" i="126"/>
  <c r="G11" i="125"/>
  <c r="G10" i="125"/>
  <c r="G9" i="125"/>
  <c r="G7" i="125"/>
  <c r="G6" i="125"/>
  <c r="H43" i="124"/>
  <c r="H42" i="124"/>
  <c r="H40" i="124"/>
  <c r="H37" i="124"/>
  <c r="H36" i="124"/>
  <c r="H35" i="124"/>
  <c r="H34" i="124"/>
  <c r="H33" i="124"/>
  <c r="H32" i="124"/>
  <c r="H31" i="124"/>
  <c r="H28" i="124"/>
  <c r="H27" i="124"/>
  <c r="H26" i="124"/>
  <c r="H25" i="124"/>
  <c r="H22" i="124"/>
  <c r="H21" i="124"/>
  <c r="H20" i="124"/>
  <c r="H18" i="124"/>
  <c r="H17" i="124"/>
  <c r="H16" i="124"/>
  <c r="H15" i="124"/>
  <c r="H14" i="124"/>
  <c r="H13" i="124"/>
  <c r="H12" i="124"/>
  <c r="H10" i="124"/>
  <c r="H9" i="124"/>
  <c r="G22" i="123"/>
  <c r="G21" i="123"/>
  <c r="G20" i="123"/>
  <c r="G19" i="123"/>
  <c r="G17" i="123"/>
  <c r="G16" i="123"/>
  <c r="G15" i="123"/>
  <c r="G14" i="123"/>
  <c r="G13" i="123"/>
  <c r="G12" i="123"/>
  <c r="G10" i="123"/>
  <c r="G9" i="123"/>
  <c r="G8" i="123"/>
  <c r="G6" i="123"/>
  <c r="G36" i="121"/>
  <c r="G35" i="121"/>
  <c r="G34" i="121"/>
  <c r="G33" i="121"/>
  <c r="G31" i="121"/>
  <c r="G30" i="121"/>
  <c r="G29" i="121"/>
  <c r="G28" i="121"/>
  <c r="G27" i="121"/>
  <c r="G26" i="121"/>
  <c r="G25" i="121"/>
  <c r="G23" i="121"/>
  <c r="G22" i="121"/>
  <c r="G21" i="121"/>
  <c r="G20" i="121"/>
  <c r="G19" i="121"/>
  <c r="G17" i="121"/>
  <c r="G16" i="121"/>
  <c r="G15" i="121"/>
  <c r="G13" i="121"/>
  <c r="G12" i="121"/>
  <c r="G11" i="121"/>
  <c r="G10" i="121"/>
  <c r="G9" i="121"/>
  <c r="G77" i="120"/>
  <c r="G76" i="120"/>
  <c r="G75" i="120"/>
  <c r="G74" i="120"/>
  <c r="G73" i="120"/>
  <c r="G72" i="120"/>
  <c r="G71" i="120"/>
  <c r="G70" i="120"/>
  <c r="G69" i="120"/>
  <c r="G68" i="120"/>
  <c r="G67" i="120"/>
  <c r="G66" i="120"/>
  <c r="G60" i="120"/>
  <c r="G59" i="120"/>
  <c r="G58" i="120"/>
  <c r="G57" i="120"/>
  <c r="G56" i="120"/>
  <c r="G55" i="120"/>
  <c r="G54" i="120"/>
  <c r="G53" i="120"/>
  <c r="G51" i="120"/>
  <c r="G50" i="120"/>
  <c r="G49" i="120"/>
  <c r="G47" i="120"/>
  <c r="G46" i="120"/>
  <c r="G45" i="120"/>
  <c r="G44" i="120"/>
  <c r="G42" i="120"/>
  <c r="G41" i="120"/>
  <c r="G40" i="120"/>
  <c r="G39" i="120"/>
  <c r="G38" i="120"/>
  <c r="G37" i="120"/>
  <c r="G36" i="120"/>
  <c r="G35" i="120"/>
  <c r="G34" i="120"/>
  <c r="G33" i="120"/>
  <c r="G32" i="120"/>
  <c r="G31" i="120"/>
  <c r="G29" i="120"/>
  <c r="G28" i="120"/>
  <c r="G27" i="120"/>
  <c r="G25" i="120"/>
  <c r="G24" i="120"/>
  <c r="G23" i="120"/>
  <c r="G22" i="120"/>
  <c r="G21" i="120"/>
  <c r="G20" i="120"/>
  <c r="G19" i="120"/>
  <c r="G18" i="120"/>
  <c r="G17" i="120"/>
  <c r="G16" i="120"/>
  <c r="G29" i="119"/>
  <c r="G28" i="119"/>
  <c r="G27" i="119"/>
  <c r="G26" i="119"/>
  <c r="G25" i="119"/>
  <c r="G24" i="119"/>
  <c r="G22" i="119"/>
  <c r="G19" i="119"/>
  <c r="G18" i="119"/>
  <c r="G17" i="119"/>
  <c r="G15" i="119"/>
  <c r="G14" i="119"/>
  <c r="G12" i="119"/>
  <c r="G11" i="119"/>
  <c r="G10" i="119"/>
  <c r="G9" i="119"/>
  <c r="G8" i="119"/>
  <c r="H73" i="118"/>
  <c r="H72" i="118"/>
  <c r="H71" i="118"/>
  <c r="H68" i="118"/>
  <c r="H67" i="118"/>
  <c r="H66" i="118"/>
  <c r="H65" i="118"/>
  <c r="H63" i="118"/>
  <c r="H62" i="118"/>
  <c r="H60" i="118"/>
  <c r="H58" i="118"/>
  <c r="H56" i="118"/>
  <c r="H54" i="118"/>
  <c r="H53" i="118"/>
  <c r="H52" i="118"/>
  <c r="H50" i="118"/>
  <c r="H49" i="118"/>
  <c r="H48" i="118"/>
  <c r="H46" i="118"/>
  <c r="H45" i="118"/>
  <c r="H44" i="118"/>
  <c r="H42" i="118"/>
  <c r="H41" i="118"/>
  <c r="H40" i="118"/>
  <c r="H39" i="118"/>
  <c r="H38" i="118"/>
  <c r="H36" i="118"/>
  <c r="H35" i="118"/>
  <c r="H34" i="118"/>
  <c r="H32" i="118"/>
  <c r="H31" i="118"/>
  <c r="H27" i="118"/>
  <c r="H26" i="118"/>
  <c r="H25" i="118"/>
  <c r="H23" i="118"/>
  <c r="H22" i="118"/>
  <c r="H21" i="118"/>
  <c r="H19" i="118"/>
  <c r="H18" i="118"/>
  <c r="H17" i="118"/>
  <c r="H15" i="118"/>
  <c r="H14" i="118"/>
  <c r="H13" i="118"/>
  <c r="H10" i="118"/>
  <c r="G13" i="117" l="1"/>
  <c r="G12" i="117"/>
  <c r="G7" i="117"/>
  <c r="G6" i="117"/>
  <c r="H50" i="116"/>
  <c r="H49" i="116"/>
  <c r="H47" i="116"/>
  <c r="H46" i="116"/>
  <c r="H44" i="116"/>
  <c r="H43" i="116"/>
  <c r="H40" i="116"/>
  <c r="H39" i="116"/>
  <c r="H38" i="116"/>
  <c r="H37" i="116"/>
  <c r="H36" i="116"/>
  <c r="H35" i="116"/>
  <c r="H34" i="116"/>
  <c r="H33" i="116"/>
  <c r="H32" i="116"/>
  <c r="H31" i="116"/>
  <c r="H29" i="116"/>
  <c r="H28" i="116"/>
  <c r="H26" i="116"/>
  <c r="H24" i="116"/>
  <c r="H23" i="116"/>
  <c r="H22" i="116"/>
  <c r="H21" i="116"/>
  <c r="H20" i="116"/>
  <c r="H19" i="116"/>
  <c r="H17" i="116"/>
  <c r="H16" i="116"/>
  <c r="H15" i="116"/>
  <c r="H13" i="116"/>
  <c r="H12" i="116"/>
  <c r="H10" i="116"/>
  <c r="H9" i="116"/>
  <c r="H7" i="116"/>
  <c r="H6" i="116"/>
  <c r="H19" i="110"/>
  <c r="H18" i="110"/>
  <c r="H17" i="110"/>
  <c r="H16" i="110"/>
  <c r="H15" i="110"/>
  <c r="H13" i="110"/>
  <c r="H12" i="110"/>
  <c r="H11" i="110"/>
  <c r="H10" i="110"/>
  <c r="H9" i="110"/>
  <c r="H8" i="110"/>
  <c r="H7" i="110"/>
  <c r="H30" i="108"/>
  <c r="H29" i="108"/>
  <c r="H28" i="108"/>
  <c r="H27" i="108"/>
  <c r="H25" i="108"/>
  <c r="H24" i="108"/>
  <c r="H23" i="108"/>
  <c r="H21" i="108"/>
  <c r="H20" i="108"/>
  <c r="H19" i="108"/>
  <c r="H17" i="108"/>
  <c r="H16" i="108"/>
  <c r="H15" i="108"/>
  <c r="H13" i="108"/>
  <c r="H12" i="108"/>
  <c r="H11" i="108"/>
  <c r="H10" i="108"/>
  <c r="H7" i="108"/>
  <c r="F33" i="108"/>
  <c r="H33" i="108" s="1"/>
  <c r="H6" i="108"/>
  <c r="H118" i="107"/>
  <c r="H23" i="110" l="1"/>
  <c r="H123" i="107"/>
  <c r="H120" i="107"/>
  <c r="H119" i="107"/>
  <c r="H116" i="107"/>
  <c r="H115" i="107"/>
  <c r="H114" i="107"/>
  <c r="H112" i="107"/>
  <c r="H111" i="107"/>
  <c r="H109" i="107"/>
  <c r="H107" i="107"/>
  <c r="H106" i="107"/>
  <c r="H104" i="107"/>
  <c r="H102" i="107"/>
  <c r="H101" i="107"/>
  <c r="H100" i="107"/>
  <c r="H98" i="107"/>
  <c r="H97" i="107"/>
  <c r="H96" i="107"/>
  <c r="H95" i="107"/>
  <c r="H94" i="107"/>
  <c r="H93" i="107"/>
  <c r="H92" i="107"/>
  <c r="H91" i="107"/>
  <c r="H89" i="107"/>
  <c r="H88" i="107"/>
  <c r="H86" i="107"/>
  <c r="H85" i="107"/>
  <c r="H80" i="107"/>
  <c r="H79" i="107"/>
  <c r="H77" i="107"/>
  <c r="H76" i="107"/>
  <c r="H74" i="107"/>
  <c r="H73" i="107"/>
  <c r="H71" i="107"/>
  <c r="H70" i="107"/>
  <c r="H69" i="107"/>
  <c r="H68" i="107"/>
  <c r="H66" i="107"/>
  <c r="H65" i="107"/>
  <c r="H64" i="107"/>
  <c r="H63" i="107"/>
  <c r="H61" i="107"/>
  <c r="H60" i="107"/>
  <c r="H59" i="107"/>
  <c r="H57" i="107"/>
  <c r="H56" i="107"/>
  <c r="H55" i="107"/>
  <c r="H53" i="107"/>
  <c r="H52" i="107"/>
  <c r="H51" i="107"/>
  <c r="H50" i="107"/>
  <c r="H49" i="107"/>
  <c r="H48" i="107"/>
  <c r="H47" i="107"/>
  <c r="H45" i="107"/>
  <c r="H44" i="107"/>
  <c r="H41" i="107"/>
  <c r="H40" i="107"/>
  <c r="H39" i="107"/>
  <c r="H38" i="107"/>
  <c r="H36" i="107"/>
  <c r="H35" i="107"/>
  <c r="H34" i="107"/>
  <c r="H33" i="107"/>
  <c r="H31" i="107"/>
  <c r="H30" i="107"/>
  <c r="H28" i="107"/>
  <c r="H27" i="107"/>
  <c r="H25" i="107"/>
  <c r="H22" i="107"/>
  <c r="H21" i="107"/>
  <c r="H20" i="107"/>
  <c r="H19" i="107"/>
  <c r="H16" i="107"/>
  <c r="H15" i="107"/>
  <c r="H14" i="107"/>
  <c r="H13" i="107"/>
  <c r="H12" i="107"/>
  <c r="H10" i="107"/>
  <c r="H9" i="107"/>
  <c r="H8" i="107"/>
  <c r="H7" i="107"/>
  <c r="H6" i="107"/>
  <c r="F83" i="107"/>
  <c r="H83" i="107" s="1"/>
  <c r="H98" i="106"/>
  <c r="H95" i="106"/>
  <c r="H94" i="106"/>
  <c r="H93" i="106"/>
  <c r="H91" i="106"/>
  <c r="H90" i="106"/>
  <c r="H88" i="106"/>
  <c r="H87" i="106"/>
  <c r="H85" i="106"/>
  <c r="H84" i="106"/>
  <c r="H83" i="106"/>
  <c r="H81" i="106"/>
  <c r="H80" i="106"/>
  <c r="H79" i="106"/>
  <c r="H78" i="106"/>
  <c r="H77" i="106"/>
  <c r="H76" i="106"/>
  <c r="H74" i="106"/>
  <c r="H73" i="106"/>
  <c r="H71" i="106"/>
  <c r="H70" i="106"/>
  <c r="H68" i="106"/>
  <c r="H67" i="106"/>
  <c r="H65" i="106"/>
  <c r="H63" i="106"/>
  <c r="H62" i="106"/>
  <c r="H61" i="106"/>
  <c r="H60" i="106"/>
  <c r="H59" i="106"/>
  <c r="H58" i="106"/>
  <c r="H57" i="106"/>
  <c r="H56" i="106"/>
  <c r="H53" i="106"/>
  <c r="H52" i="106"/>
  <c r="H50" i="106"/>
  <c r="H49" i="106"/>
  <c r="H48" i="106"/>
  <c r="H47" i="106"/>
  <c r="H46" i="106"/>
  <c r="H45" i="106"/>
  <c r="H41" i="106"/>
  <c r="H40" i="106"/>
  <c r="H39" i="106"/>
  <c r="H38" i="106"/>
  <c r="H37" i="106"/>
  <c r="H34" i="106"/>
  <c r="H33" i="106"/>
  <c r="H32" i="106"/>
  <c r="H31" i="106"/>
  <c r="H30" i="106"/>
  <c r="H27" i="106"/>
  <c r="H26" i="106"/>
  <c r="H25" i="106"/>
  <c r="H24" i="106"/>
  <c r="H22" i="106"/>
  <c r="H21" i="106"/>
  <c r="G16" i="105"/>
  <c r="G15" i="105"/>
  <c r="G14" i="105"/>
  <c r="G12" i="105"/>
  <c r="G11" i="105"/>
  <c r="G10" i="105"/>
  <c r="G9" i="105"/>
  <c r="G7" i="105"/>
  <c r="G6" i="105"/>
  <c r="H64" i="104"/>
  <c r="H63" i="104"/>
  <c r="H62" i="104"/>
  <c r="H60" i="104"/>
  <c r="H59" i="104"/>
  <c r="H57" i="104"/>
  <c r="H55" i="104"/>
  <c r="H54" i="104"/>
  <c r="H53" i="104"/>
  <c r="H52" i="104"/>
  <c r="H50" i="104"/>
  <c r="H49" i="104"/>
  <c r="H48" i="104"/>
  <c r="H47" i="104"/>
  <c r="H45" i="104"/>
  <c r="H44" i="104"/>
  <c r="H43" i="104"/>
  <c r="H42" i="104"/>
  <c r="H40" i="104"/>
  <c r="H39" i="104"/>
  <c r="H38" i="104"/>
  <c r="H37" i="104"/>
  <c r="H34" i="104"/>
  <c r="H33" i="104"/>
  <c r="H32" i="104"/>
  <c r="H31" i="104"/>
  <c r="H30" i="104"/>
  <c r="H28" i="104"/>
  <c r="H27" i="104"/>
  <c r="H26" i="104"/>
  <c r="H25" i="104"/>
  <c r="H23" i="104"/>
  <c r="H22" i="104"/>
  <c r="H21" i="104"/>
  <c r="H20" i="104"/>
  <c r="H17" i="104"/>
  <c r="H16" i="104"/>
  <c r="H15" i="104"/>
  <c r="H13" i="104"/>
  <c r="H12" i="104"/>
  <c r="H11" i="104"/>
  <c r="H9" i="104"/>
  <c r="H8" i="104"/>
  <c r="H7" i="104"/>
  <c r="G10" i="103"/>
  <c r="G9" i="103"/>
  <c r="G8" i="103"/>
  <c r="G7" i="103"/>
  <c r="G6" i="103"/>
  <c r="G7" i="102"/>
  <c r="G6" i="102"/>
  <c r="H14" i="101"/>
  <c r="H13" i="101"/>
  <c r="H12" i="101"/>
  <c r="H10" i="101"/>
  <c r="H9" i="101"/>
  <c r="H8" i="101"/>
  <c r="H7" i="101"/>
  <c r="H12" i="100"/>
  <c r="H11" i="100"/>
  <c r="H10" i="100"/>
  <c r="H9" i="100"/>
  <c r="H8" i="100"/>
  <c r="H6" i="100"/>
  <c r="G8" i="99"/>
  <c r="G7" i="99"/>
  <c r="G6" i="99"/>
  <c r="H18" i="98"/>
  <c r="H17" i="98"/>
  <c r="H16" i="98"/>
  <c r="H14" i="98"/>
  <c r="H11" i="98"/>
  <c r="H10" i="98"/>
  <c r="H9" i="98"/>
  <c r="H7" i="98"/>
  <c r="G14" i="97"/>
  <c r="G13" i="97"/>
  <c r="G12" i="97"/>
  <c r="G10" i="97"/>
  <c r="G9" i="97"/>
  <c r="G8" i="97"/>
  <c r="G7" i="97"/>
  <c r="G6" i="97"/>
  <c r="G5" i="96"/>
  <c r="G5" i="94"/>
  <c r="G5" i="95"/>
  <c r="G44" i="93"/>
  <c r="G48" i="93" s="1"/>
  <c r="G43" i="93"/>
  <c r="G42" i="93"/>
  <c r="G41" i="93"/>
  <c r="G39" i="93"/>
  <c r="G38" i="93"/>
  <c r="G37" i="93"/>
  <c r="G35" i="93"/>
  <c r="G34" i="93"/>
  <c r="G32" i="93"/>
  <c r="G31" i="93"/>
  <c r="G29" i="93"/>
  <c r="G28" i="93"/>
  <c r="G27" i="93"/>
  <c r="G26" i="93"/>
  <c r="G25" i="93"/>
  <c r="G24" i="93"/>
  <c r="G22" i="93"/>
  <c r="G21" i="93"/>
  <c r="G20" i="93"/>
  <c r="G18" i="93"/>
  <c r="G16" i="93"/>
  <c r="G15" i="93"/>
  <c r="G14" i="93"/>
  <c r="G13" i="93"/>
  <c r="G12" i="93"/>
  <c r="G10" i="93"/>
  <c r="G9" i="93"/>
  <c r="G8" i="93"/>
  <c r="G7" i="93"/>
  <c r="G6" i="93"/>
  <c r="H34" i="92"/>
  <c r="H33" i="92"/>
  <c r="H32" i="92"/>
  <c r="H30" i="92"/>
  <c r="H27" i="92"/>
  <c r="H25" i="92"/>
  <c r="H24" i="92"/>
  <c r="G11" i="91"/>
  <c r="G10" i="91"/>
  <c r="G9" i="91"/>
  <c r="G8" i="91"/>
  <c r="G7" i="91"/>
  <c r="G6" i="91"/>
  <c r="G12" i="90"/>
  <c r="G7" i="90"/>
  <c r="G6" i="90"/>
  <c r="E10" i="90"/>
  <c r="G10" i="90" s="1"/>
  <c r="H48" i="89"/>
  <c r="H47" i="89"/>
  <c r="H45" i="89"/>
  <c r="H44" i="89"/>
  <c r="H43" i="89"/>
  <c r="H41" i="89"/>
  <c r="H40" i="89"/>
  <c r="H39" i="89"/>
  <c r="H37" i="89"/>
  <c r="H36" i="89"/>
  <c r="H34" i="89"/>
  <c r="H33" i="89"/>
  <c r="H32" i="89"/>
  <c r="H30" i="89"/>
  <c r="H28" i="89"/>
  <c r="H27" i="89"/>
  <c r="H26" i="89"/>
  <c r="H24" i="89"/>
  <c r="H23" i="89"/>
  <c r="H22" i="89"/>
  <c r="H19" i="89"/>
  <c r="H18" i="89"/>
  <c r="H15" i="89"/>
  <c r="H14" i="89"/>
  <c r="H13" i="89"/>
  <c r="H11" i="89"/>
  <c r="H10" i="89"/>
  <c r="H7" i="89"/>
  <c r="H6" i="89"/>
  <c r="I144" i="88"/>
  <c r="I143" i="88"/>
  <c r="I142" i="88"/>
  <c r="I140" i="88"/>
  <c r="I139" i="88"/>
  <c r="I136" i="88"/>
  <c r="I135" i="88"/>
  <c r="I134" i="88"/>
  <c r="I132" i="88"/>
  <c r="I131" i="88"/>
  <c r="I130" i="88"/>
  <c r="I129" i="88"/>
  <c r="I126" i="88"/>
  <c r="I125" i="88"/>
  <c r="I124" i="88"/>
  <c r="I123" i="88"/>
  <c r="I121" i="88"/>
  <c r="I120" i="88"/>
  <c r="I119" i="88"/>
  <c r="I118" i="88"/>
  <c r="I115" i="88"/>
  <c r="I114" i="88"/>
  <c r="I113" i="88"/>
  <c r="I112" i="88"/>
  <c r="I110" i="88"/>
  <c r="I109" i="88"/>
  <c r="I108" i="88"/>
  <c r="I107" i="88"/>
  <c r="I105" i="88"/>
  <c r="I104" i="88"/>
  <c r="I103" i="88"/>
  <c r="I99" i="88"/>
  <c r="I98" i="88"/>
  <c r="I97" i="88"/>
  <c r="I96" i="88"/>
  <c r="I94" i="88"/>
  <c r="I93" i="88"/>
  <c r="I92" i="88"/>
  <c r="I91" i="88"/>
  <c r="I89" i="88"/>
  <c r="I88" i="88"/>
  <c r="I87" i="88"/>
  <c r="I86" i="88"/>
  <c r="I83" i="88"/>
  <c r="I82" i="88"/>
  <c r="I81" i="88"/>
  <c r="I80" i="88"/>
  <c r="I78" i="88"/>
  <c r="I77" i="88"/>
  <c r="I76" i="88"/>
  <c r="I75" i="88"/>
  <c r="I73" i="88"/>
  <c r="I72" i="88"/>
  <c r="I71" i="88"/>
  <c r="I70" i="88"/>
  <c r="I67" i="88"/>
  <c r="I66" i="88"/>
  <c r="I65" i="88"/>
  <c r="I64" i="88"/>
  <c r="I62" i="88"/>
  <c r="I61" i="88"/>
  <c r="I60" i="88"/>
  <c r="I59" i="88"/>
  <c r="I57" i="88"/>
  <c r="I56" i="88"/>
  <c r="I55" i="88"/>
  <c r="I54" i="88"/>
  <c r="I51" i="88"/>
  <c r="I50" i="88"/>
  <c r="I49" i="88"/>
  <c r="I48" i="88"/>
  <c r="I46" i="88"/>
  <c r="I45" i="88"/>
  <c r="I44" i="88"/>
  <c r="I43" i="88"/>
  <c r="I41" i="88"/>
  <c r="I40" i="88"/>
  <c r="I39" i="88"/>
  <c r="I38" i="88"/>
  <c r="I35" i="88"/>
  <c r="I34" i="88"/>
  <c r="I33" i="88"/>
  <c r="I32" i="88"/>
  <c r="I31" i="88"/>
  <c r="I30" i="88"/>
  <c r="I29" i="88"/>
  <c r="I27" i="88"/>
  <c r="I26" i="88"/>
  <c r="I25" i="88"/>
  <c r="I24" i="88"/>
  <c r="I23" i="88"/>
  <c r="I21" i="88"/>
  <c r="I20" i="88"/>
  <c r="I18" i="88"/>
  <c r="I17" i="88"/>
  <c r="I16" i="88"/>
  <c r="I15" i="88"/>
  <c r="I14" i="88"/>
  <c r="I13" i="88"/>
  <c r="I12" i="88"/>
  <c r="I10" i="88"/>
  <c r="I9" i="88"/>
  <c r="I8" i="88"/>
  <c r="I5" i="88"/>
  <c r="H47" i="87"/>
  <c r="H46" i="87"/>
  <c r="H45" i="87"/>
  <c r="H44" i="87"/>
  <c r="H43" i="87"/>
  <c r="H42" i="87"/>
  <c r="H41" i="87"/>
  <c r="H40" i="87"/>
  <c r="H39" i="87"/>
  <c r="H37" i="87"/>
  <c r="H36" i="87"/>
  <c r="H35" i="87"/>
  <c r="H34" i="87"/>
  <c r="H32" i="87"/>
  <c r="H31" i="87"/>
  <c r="H30" i="87"/>
  <c r="H29" i="87"/>
  <c r="H24" i="87"/>
  <c r="H23" i="87"/>
  <c r="H21" i="87"/>
  <c r="H20" i="87"/>
  <c r="H18" i="87"/>
  <c r="H17" i="87"/>
  <c r="H14" i="87"/>
  <c r="H13" i="87"/>
  <c r="H12" i="87"/>
  <c r="H8" i="87"/>
  <c r="H6" i="87"/>
  <c r="H5" i="87"/>
  <c r="H84" i="86"/>
  <c r="H83" i="86"/>
  <c r="H82" i="86"/>
  <c r="H80" i="86"/>
  <c r="H79" i="86"/>
  <c r="H78" i="86"/>
  <c r="H76" i="86"/>
  <c r="H75" i="86"/>
  <c r="H74" i="86"/>
  <c r="H73" i="86"/>
  <c r="H71" i="86"/>
  <c r="H70" i="86"/>
  <c r="H69" i="86"/>
  <c r="H68" i="86"/>
  <c r="H67" i="86"/>
  <c r="H66" i="86"/>
  <c r="H63" i="86"/>
  <c r="H62" i="86"/>
  <c r="H61" i="86"/>
  <c r="H60" i="86"/>
  <c r="H59" i="86"/>
  <c r="H58" i="86"/>
  <c r="H57" i="86"/>
  <c r="H56" i="86"/>
  <c r="H54" i="86"/>
  <c r="H53" i="86"/>
  <c r="H49" i="86"/>
  <c r="H48" i="86"/>
  <c r="H47" i="86"/>
  <c r="H46" i="86"/>
  <c r="H45" i="86"/>
  <c r="H44" i="86"/>
  <c r="H43" i="86"/>
  <c r="H42" i="86"/>
  <c r="H41" i="86"/>
  <c r="H40" i="86"/>
  <c r="H39" i="86"/>
  <c r="H37" i="86"/>
  <c r="H36" i="86"/>
  <c r="H35" i="86"/>
  <c r="H34" i="86"/>
  <c r="H33" i="86"/>
  <c r="H32" i="86"/>
  <c r="H31" i="86"/>
  <c r="H30" i="86"/>
  <c r="H29" i="86"/>
  <c r="H28" i="86"/>
  <c r="H27" i="86"/>
  <c r="H26" i="86"/>
  <c r="H25" i="86"/>
  <c r="H24" i="86"/>
  <c r="H23" i="86"/>
  <c r="H22" i="86"/>
  <c r="H21" i="86"/>
  <c r="H19" i="86"/>
  <c r="H18" i="86"/>
  <c r="H16" i="86"/>
  <c r="H15" i="86"/>
  <c r="H14" i="86"/>
  <c r="H13" i="86"/>
  <c r="H12" i="86"/>
  <c r="H11" i="86"/>
  <c r="H10" i="86"/>
  <c r="H9" i="86"/>
  <c r="H8" i="86"/>
  <c r="H5" i="86"/>
  <c r="H47" i="85"/>
  <c r="H46" i="85"/>
  <c r="H44" i="85"/>
  <c r="H43" i="85"/>
  <c r="H35" i="85"/>
  <c r="H34" i="85"/>
  <c r="H33" i="85"/>
  <c r="H32" i="85"/>
  <c r="H31" i="85"/>
  <c r="H29" i="85"/>
  <c r="H28" i="85"/>
  <c r="H26" i="85"/>
  <c r="H25" i="85"/>
  <c r="H23" i="85"/>
  <c r="H22" i="85"/>
  <c r="H21" i="85"/>
  <c r="H20" i="85"/>
  <c r="H19" i="85"/>
  <c r="H18" i="85"/>
  <c r="H16" i="85"/>
  <c r="H15" i="85"/>
  <c r="H14" i="85"/>
  <c r="H12" i="85"/>
  <c r="H11" i="85"/>
  <c r="H10" i="85"/>
  <c r="H7" i="85"/>
  <c r="H6" i="85"/>
  <c r="I91" i="84"/>
  <c r="I90" i="84"/>
  <c r="I88" i="84"/>
  <c r="I87" i="84"/>
  <c r="I85" i="84"/>
  <c r="I84" i="84"/>
  <c r="I81" i="84"/>
  <c r="I80" i="84"/>
  <c r="I77" i="84"/>
  <c r="I76" i="84"/>
  <c r="I75" i="84"/>
  <c r="I72" i="84"/>
  <c r="I71" i="84"/>
  <c r="I69" i="84"/>
  <c r="I68" i="84"/>
  <c r="I67" i="84"/>
  <c r="I66" i="84"/>
  <c r="I65" i="84"/>
  <c r="I63" i="84"/>
  <c r="I56" i="84"/>
  <c r="I54" i="84"/>
  <c r="I53" i="84"/>
  <c r="I51" i="84"/>
  <c r="I50" i="84"/>
  <c r="I49" i="84"/>
  <c r="I48" i="84"/>
  <c r="I47" i="84"/>
  <c r="I46" i="84"/>
  <c r="I45" i="84"/>
  <c r="I44" i="84"/>
  <c r="I42" i="84"/>
  <c r="I41" i="84"/>
  <c r="I40" i="84"/>
  <c r="I38" i="84"/>
  <c r="I37" i="84"/>
  <c r="I35" i="84"/>
  <c r="I34" i="84"/>
  <c r="I21" i="84"/>
  <c r="I20" i="84"/>
  <c r="I17" i="84"/>
  <c r="I16" i="84"/>
  <c r="I15" i="84"/>
  <c r="I14" i="84"/>
  <c r="I11" i="84"/>
  <c r="I10" i="84"/>
  <c r="I9" i="84"/>
  <c r="I8" i="84"/>
  <c r="I7" i="84"/>
  <c r="I6" i="84"/>
  <c r="G15" i="83"/>
  <c r="G12" i="83"/>
  <c r="G10" i="83"/>
  <c r="E12" i="83" s="1"/>
  <c r="E15" i="83"/>
  <c r="E10" i="83"/>
  <c r="E7" i="83"/>
  <c r="G7" i="83" s="1"/>
  <c r="H74" i="82"/>
  <c r="H73" i="82"/>
  <c r="H72" i="82"/>
  <c r="H70" i="82"/>
  <c r="H69" i="82"/>
  <c r="H68" i="82"/>
  <c r="F66" i="82"/>
  <c r="H66" i="82" s="1"/>
  <c r="H63" i="82"/>
  <c r="H62" i="82"/>
  <c r="H61" i="82"/>
  <c r="H59" i="82"/>
  <c r="H57" i="82"/>
  <c r="H56" i="82"/>
  <c r="H55" i="82"/>
  <c r="H54" i="82"/>
  <c r="H52" i="82"/>
  <c r="H51" i="82"/>
  <c r="H50" i="82"/>
  <c r="H49" i="82"/>
  <c r="H48" i="82"/>
  <c r="H47" i="82"/>
  <c r="H46" i="82"/>
  <c r="H45" i="82"/>
  <c r="H44" i="82"/>
  <c r="H43" i="82"/>
  <c r="H42" i="82"/>
  <c r="H41" i="82"/>
  <c r="H40" i="82"/>
  <c r="H39" i="82"/>
  <c r="H38" i="82"/>
  <c r="H37" i="82"/>
  <c r="H36" i="82"/>
  <c r="H33" i="82"/>
  <c r="H32" i="82"/>
  <c r="H31" i="82"/>
  <c r="H30" i="82"/>
  <c r="H28" i="82"/>
  <c r="H27" i="82"/>
  <c r="H26" i="82"/>
  <c r="H25" i="82"/>
  <c r="H23" i="82"/>
  <c r="H22" i="82"/>
  <c r="H21" i="82"/>
  <c r="H20" i="82"/>
  <c r="H19" i="82"/>
  <c r="H18" i="82"/>
  <c r="H17" i="82"/>
  <c r="H16" i="82"/>
  <c r="H15" i="82"/>
  <c r="H14" i="82"/>
  <c r="H13" i="82"/>
  <c r="H12" i="82"/>
  <c r="H11" i="82"/>
  <c r="H10" i="82"/>
  <c r="H9" i="82"/>
  <c r="H8" i="82"/>
  <c r="H7" i="82"/>
  <c r="F77" i="82"/>
  <c r="H77" i="82" s="1"/>
  <c r="I114" i="81"/>
  <c r="I113" i="81"/>
  <c r="I112" i="81"/>
  <c r="I110" i="81"/>
  <c r="I109" i="81"/>
  <c r="I108" i="81"/>
  <c r="I106" i="81"/>
  <c r="I105" i="81"/>
  <c r="I104" i="81"/>
  <c r="I103" i="81"/>
  <c r="I101" i="81"/>
  <c r="I100" i="81"/>
  <c r="I99" i="81"/>
  <c r="I98" i="81"/>
  <c r="I96" i="81"/>
  <c r="I95" i="81"/>
  <c r="I94" i="81"/>
  <c r="I93" i="81"/>
  <c r="I91" i="81"/>
  <c r="I90" i="81"/>
  <c r="I89" i="81"/>
  <c r="I88" i="81"/>
  <c r="I87" i="81"/>
  <c r="I85" i="81"/>
  <c r="I84" i="81"/>
  <c r="I83" i="81"/>
  <c r="I82" i="81"/>
  <c r="I81" i="81"/>
  <c r="I80" i="81"/>
  <c r="I77" i="81"/>
  <c r="I76" i="81"/>
  <c r="I75" i="81"/>
  <c r="I74" i="81"/>
  <c r="I73" i="81"/>
  <c r="I72" i="81"/>
  <c r="I68" i="81"/>
  <c r="I67" i="81"/>
  <c r="I65" i="81"/>
  <c r="I64" i="81"/>
  <c r="I62" i="81"/>
  <c r="I61" i="81"/>
  <c r="I59" i="81"/>
  <c r="I58" i="81"/>
  <c r="I55" i="81"/>
  <c r="I54" i="81"/>
  <c r="I53" i="81"/>
  <c r="I52" i="81"/>
  <c r="I51" i="81"/>
  <c r="I49" i="81"/>
  <c r="I48" i="81"/>
  <c r="I42" i="81"/>
  <c r="I41" i="81"/>
  <c r="I39" i="81"/>
  <c r="I38" i="81"/>
  <c r="I37" i="81"/>
  <c r="I35" i="81"/>
  <c r="I34" i="81"/>
  <c r="I33" i="81"/>
  <c r="I31" i="81"/>
  <c r="I30" i="81"/>
  <c r="I28" i="81"/>
  <c r="I27" i="81"/>
  <c r="I26" i="81"/>
  <c r="I24" i="81"/>
  <c r="I23" i="81"/>
  <c r="I22" i="81"/>
  <c r="I20" i="81"/>
  <c r="I19" i="81"/>
  <c r="I18" i="81"/>
  <c r="I16" i="81"/>
  <c r="I15" i="81"/>
  <c r="I14" i="81"/>
  <c r="I11" i="81"/>
  <c r="G10" i="81"/>
  <c r="I10" i="81" s="1"/>
  <c r="G7" i="81"/>
  <c r="I7" i="81" s="1"/>
  <c r="H66" i="80"/>
  <c r="H65" i="80"/>
  <c r="H64" i="80"/>
  <c r="H63" i="80"/>
  <c r="H62" i="80"/>
  <c r="H61" i="80"/>
  <c r="H58" i="80"/>
  <c r="H57" i="80"/>
  <c r="H55" i="80"/>
  <c r="H54" i="80"/>
  <c r="H52" i="80"/>
  <c r="H51" i="80"/>
  <c r="H50" i="80"/>
  <c r="H49" i="80"/>
  <c r="H48" i="80"/>
  <c r="H46" i="80"/>
  <c r="H45" i="80"/>
  <c r="H44" i="80"/>
  <c r="H43" i="80"/>
  <c r="H42" i="80"/>
  <c r="H40" i="80"/>
  <c r="H39" i="80"/>
  <c r="H37" i="80"/>
  <c r="H36" i="80"/>
  <c r="H35" i="80"/>
  <c r="H34" i="80"/>
  <c r="H33" i="80"/>
  <c r="H31" i="80"/>
  <c r="H30" i="80"/>
  <c r="H29" i="80"/>
  <c r="H28" i="80"/>
  <c r="H27" i="80"/>
  <c r="H25" i="80"/>
  <c r="H24" i="80"/>
  <c r="H23" i="80"/>
  <c r="H22" i="80"/>
  <c r="H21" i="80"/>
  <c r="H19" i="80"/>
  <c r="H18" i="80"/>
  <c r="H17" i="80"/>
  <c r="H16" i="80"/>
  <c r="H15" i="80"/>
  <c r="F13" i="80"/>
  <c r="H13" i="80" s="1"/>
  <c r="H10" i="80"/>
  <c r="H9" i="80"/>
  <c r="H8" i="80"/>
  <c r="H7" i="80"/>
  <c r="H6" i="80"/>
  <c r="H50" i="89" l="1"/>
  <c r="F44" i="64" s="1"/>
  <c r="G45" i="64" s="1"/>
  <c r="H62" i="78"/>
  <c r="H61" i="78"/>
  <c r="H60" i="78"/>
  <c r="H58" i="78"/>
  <c r="H57" i="78"/>
  <c r="H56" i="78"/>
  <c r="H55" i="78"/>
  <c r="H54" i="78"/>
  <c r="H53" i="78"/>
  <c r="H51" i="78"/>
  <c r="H50" i="78"/>
  <c r="H49" i="78"/>
  <c r="H48" i="78"/>
  <c r="H47" i="78"/>
  <c r="H45" i="78"/>
  <c r="H44" i="78"/>
  <c r="H42" i="78"/>
  <c r="H41" i="78"/>
  <c r="H39" i="78"/>
  <c r="H38" i="78"/>
  <c r="H36" i="78"/>
  <c r="H35" i="78"/>
  <c r="H33" i="78"/>
  <c r="H32" i="78"/>
  <c r="H31" i="78"/>
  <c r="H29" i="78"/>
  <c r="H28" i="78"/>
  <c r="H27" i="78"/>
  <c r="H26" i="78"/>
  <c r="H24" i="78"/>
  <c r="H23" i="78"/>
  <c r="H22" i="78"/>
  <c r="H21" i="78"/>
  <c r="H19" i="78"/>
  <c r="H18" i="78"/>
  <c r="H16" i="78"/>
  <c r="H15" i="78"/>
  <c r="H12" i="78"/>
  <c r="H11" i="78"/>
  <c r="H7" i="78"/>
  <c r="H42" i="77"/>
  <c r="H41" i="77"/>
  <c r="H40" i="77"/>
  <c r="H39" i="77"/>
  <c r="H37" i="77"/>
  <c r="H36" i="77"/>
  <c r="H35" i="77"/>
  <c r="H29" i="77"/>
  <c r="H26" i="77"/>
  <c r="H24" i="77"/>
  <c r="H23" i="77"/>
  <c r="H22" i="77"/>
  <c r="H20" i="77"/>
  <c r="H16" i="77"/>
  <c r="H15" i="77"/>
  <c r="H13" i="77"/>
  <c r="H11" i="77"/>
  <c r="H10" i="77"/>
  <c r="H9" i="77"/>
  <c r="H8" i="77"/>
  <c r="H7" i="77"/>
  <c r="H6" i="77"/>
  <c r="H5" i="77"/>
  <c r="H15" i="76"/>
  <c r="H13" i="76"/>
  <c r="H12" i="76"/>
  <c r="H11" i="76"/>
  <c r="H10" i="76"/>
  <c r="H9" i="76"/>
  <c r="H8" i="76"/>
  <c r="H7" i="76"/>
  <c r="H94" i="76" s="1"/>
  <c r="F25" i="64" s="1"/>
  <c r="H22" i="75"/>
  <c r="H21" i="75"/>
  <c r="H19" i="75"/>
  <c r="H18" i="75"/>
  <c r="H17" i="75"/>
  <c r="H15" i="75"/>
  <c r="H14" i="75"/>
  <c r="H12" i="75"/>
  <c r="H11" i="75"/>
  <c r="H9" i="75"/>
  <c r="H8" i="75"/>
  <c r="H7" i="75"/>
  <c r="H6" i="75"/>
  <c r="H106" i="74"/>
  <c r="H105" i="74"/>
  <c r="H104" i="74"/>
  <c r="H103" i="74"/>
  <c r="H102" i="74"/>
  <c r="H101" i="74"/>
  <c r="H100" i="74"/>
  <c r="H99" i="74"/>
  <c r="H98" i="74"/>
  <c r="H222" i="74"/>
  <c r="H221" i="74"/>
  <c r="H220" i="74"/>
  <c r="H218" i="74"/>
  <c r="H217" i="74"/>
  <c r="H215" i="74"/>
  <c r="H214" i="74"/>
  <c r="H211" i="74"/>
  <c r="H210" i="74"/>
  <c r="H209" i="74"/>
  <c r="H208" i="74"/>
  <c r="H206" i="74"/>
  <c r="H205" i="74"/>
  <c r="H203" i="74"/>
  <c r="H202" i="74"/>
  <c r="H201" i="74"/>
  <c r="H200" i="74"/>
  <c r="H199" i="74"/>
  <c r="H197" i="74"/>
  <c r="H196" i="74"/>
  <c r="H195" i="74"/>
  <c r="H194" i="74"/>
  <c r="H192" i="74"/>
  <c r="H191" i="74"/>
  <c r="H189" i="74"/>
  <c r="H188" i="74"/>
  <c r="H186" i="74"/>
  <c r="H185" i="74"/>
  <c r="H183" i="74"/>
  <c r="H182" i="74"/>
  <c r="H179" i="74"/>
  <c r="H178" i="74"/>
  <c r="H176" i="74"/>
  <c r="H175" i="74"/>
  <c r="H174" i="74"/>
  <c r="H173" i="74"/>
  <c r="H172" i="74"/>
  <c r="H171" i="74"/>
  <c r="H169" i="74"/>
  <c r="H168" i="74"/>
  <c r="H167" i="74"/>
  <c r="H166" i="74"/>
  <c r="H165" i="74"/>
  <c r="H162" i="74"/>
  <c r="H161" i="74"/>
  <c r="H160" i="74"/>
  <c r="H158" i="74"/>
  <c r="H157" i="74"/>
  <c r="H154" i="74"/>
  <c r="H153" i="74"/>
  <c r="H152" i="74"/>
  <c r="H150" i="74"/>
  <c r="H149" i="74"/>
  <c r="H146" i="74"/>
  <c r="H145" i="74"/>
  <c r="H144" i="74"/>
  <c r="H142" i="74"/>
  <c r="H141" i="74"/>
  <c r="H138" i="74"/>
  <c r="H137" i="74"/>
  <c r="H136" i="74"/>
  <c r="H134" i="74"/>
  <c r="H133" i="74"/>
  <c r="H130" i="74"/>
  <c r="H129" i="74"/>
  <c r="H128" i="74"/>
  <c r="H126" i="74"/>
  <c r="H125" i="74"/>
  <c r="H122" i="74"/>
  <c r="H121" i="74"/>
  <c r="H120" i="74"/>
  <c r="H118" i="74"/>
  <c r="H117" i="74"/>
  <c r="H114" i="74"/>
  <c r="H113" i="74"/>
  <c r="H112" i="74"/>
  <c r="H110" i="74"/>
  <c r="H109" i="74"/>
  <c r="H97" i="74"/>
  <c r="H96" i="74"/>
  <c r="H94" i="74"/>
  <c r="H93" i="74"/>
  <c r="H92" i="74"/>
  <c r="H90" i="74"/>
  <c r="H89" i="74"/>
  <c r="H86" i="74"/>
  <c r="H85" i="74"/>
  <c r="H84" i="74"/>
  <c r="H82" i="74"/>
  <c r="H81" i="74"/>
  <c r="H80" i="74"/>
  <c r="H78" i="74"/>
  <c r="H77" i="74"/>
  <c r="H75" i="74"/>
  <c r="H74" i="74"/>
  <c r="H73" i="74"/>
  <c r="H71" i="74"/>
  <c r="H70" i="74"/>
  <c r="H69" i="74"/>
  <c r="H66" i="74"/>
  <c r="H65" i="74"/>
  <c r="H63" i="74"/>
  <c r="H62" i="74"/>
  <c r="H61" i="74"/>
  <c r="H60" i="74"/>
  <c r="H58" i="74"/>
  <c r="H57" i="74"/>
  <c r="H56" i="74"/>
  <c r="H55" i="74"/>
  <c r="H53" i="74"/>
  <c r="H52" i="74"/>
  <c r="H50" i="74"/>
  <c r="H49" i="74"/>
  <c r="H47" i="74"/>
  <c r="H46" i="74"/>
  <c r="H44" i="74"/>
  <c r="H43" i="74"/>
  <c r="H41" i="74"/>
  <c r="H40" i="74"/>
  <c r="H37" i="74"/>
  <c r="H36" i="74"/>
  <c r="H34" i="74"/>
  <c r="H33" i="74"/>
  <c r="H32" i="74"/>
  <c r="H31" i="74"/>
  <c r="H30" i="74"/>
  <c r="H29" i="74"/>
  <c r="H27" i="74"/>
  <c r="H26" i="74"/>
  <c r="H25" i="74"/>
  <c r="H24" i="74"/>
  <c r="H23" i="74"/>
  <c r="H20" i="74"/>
  <c r="H19" i="74"/>
  <c r="H18" i="74"/>
  <c r="H16" i="74"/>
  <c r="H15" i="74"/>
  <c r="H12" i="74"/>
  <c r="H11" i="74"/>
  <c r="H10" i="74"/>
  <c r="H8" i="74"/>
  <c r="H7" i="74"/>
  <c r="H69" i="73"/>
  <c r="H68" i="73"/>
  <c r="H67" i="73"/>
  <c r="H66" i="73"/>
  <c r="H64" i="73"/>
  <c r="H63" i="73"/>
  <c r="H62" i="73"/>
  <c r="H61" i="73"/>
  <c r="H59" i="73"/>
  <c r="H58" i="73"/>
  <c r="H56" i="73"/>
  <c r="H55" i="73"/>
  <c r="H53" i="73"/>
  <c r="H52" i="73"/>
  <c r="H50" i="73"/>
  <c r="H49" i="73"/>
  <c r="H46" i="73"/>
  <c r="H45" i="73"/>
  <c r="H43" i="73"/>
  <c r="H42" i="73"/>
  <c r="H41" i="73"/>
  <c r="H40" i="73"/>
  <c r="H38" i="73"/>
  <c r="H37" i="73"/>
  <c r="H35" i="73"/>
  <c r="H34" i="73"/>
  <c r="H33" i="73"/>
  <c r="H32" i="73"/>
  <c r="H30" i="73"/>
  <c r="H29" i="73"/>
  <c r="H28" i="73"/>
  <c r="H27" i="73"/>
  <c r="H25" i="73"/>
  <c r="H24" i="73"/>
  <c r="H22" i="73"/>
  <c r="H21" i="73"/>
  <c r="H18" i="73"/>
  <c r="H17" i="73"/>
  <c r="H15" i="73"/>
  <c r="H14" i="73"/>
  <c r="H11" i="73"/>
  <c r="H10" i="73"/>
  <c r="H8" i="73"/>
  <c r="H7" i="73"/>
  <c r="G27" i="64" l="1"/>
  <c r="H163" i="77"/>
  <c r="G37" i="70"/>
  <c r="H143" i="72"/>
  <c r="H142" i="72"/>
  <c r="H141" i="72"/>
  <c r="H139" i="72"/>
  <c r="H138" i="72"/>
  <c r="H137" i="72"/>
  <c r="H135" i="72"/>
  <c r="H134" i="72"/>
  <c r="H133" i="72"/>
  <c r="H131" i="72"/>
  <c r="H130" i="72"/>
  <c r="H129" i="72"/>
  <c r="H127" i="72"/>
  <c r="H126" i="72"/>
  <c r="H125" i="72"/>
  <c r="H123" i="72"/>
  <c r="H122" i="72"/>
  <c r="H121" i="72"/>
  <c r="H118" i="72"/>
  <c r="H117" i="72"/>
  <c r="H116" i="72"/>
  <c r="H115" i="72"/>
  <c r="H114" i="72"/>
  <c r="H113" i="72"/>
  <c r="H112" i="72"/>
  <c r="H111" i="72"/>
  <c r="H109" i="72"/>
  <c r="H108" i="72"/>
  <c r="H107" i="72"/>
  <c r="H105" i="72"/>
  <c r="H104" i="72"/>
  <c r="H103" i="72"/>
  <c r="H100" i="72"/>
  <c r="H99" i="72"/>
  <c r="H96" i="72"/>
  <c r="H90" i="72"/>
  <c r="H89" i="72"/>
  <c r="H87" i="72"/>
  <c r="H86" i="72"/>
  <c r="H84" i="72"/>
  <c r="H83" i="72"/>
  <c r="H82" i="72"/>
  <c r="H80" i="72"/>
  <c r="H79" i="72"/>
  <c r="H78" i="72"/>
  <c r="H76" i="72"/>
  <c r="H75" i="72"/>
  <c r="H74" i="72"/>
  <c r="H73" i="72"/>
  <c r="H71" i="72"/>
  <c r="H70" i="72"/>
  <c r="H69" i="72"/>
  <c r="H67" i="72"/>
  <c r="H66" i="72"/>
  <c r="H65" i="72"/>
  <c r="H64" i="72"/>
  <c r="H63" i="72"/>
  <c r="H61" i="72"/>
  <c r="H60" i="72"/>
  <c r="H59" i="72"/>
  <c r="H58" i="72"/>
  <c r="H57" i="72"/>
  <c r="H54" i="72"/>
  <c r="H53" i="72"/>
  <c r="H51" i="72"/>
  <c r="H50" i="72"/>
  <c r="H48" i="72"/>
  <c r="H47" i="72"/>
  <c r="H45" i="72"/>
  <c r="H44" i="72"/>
  <c r="H42" i="72"/>
  <c r="H41" i="72"/>
  <c r="H38" i="72"/>
  <c r="H37" i="72"/>
  <c r="H36" i="72"/>
  <c r="H34" i="72"/>
  <c r="H33" i="72"/>
  <c r="H32" i="72"/>
  <c r="H30" i="72"/>
  <c r="H29" i="72"/>
  <c r="H28" i="72"/>
  <c r="H26" i="72"/>
  <c r="H25" i="72"/>
  <c r="H24" i="72"/>
  <c r="H16" i="72"/>
  <c r="F20" i="72"/>
  <c r="H20" i="72" s="1"/>
  <c r="F15" i="72"/>
  <c r="H15" i="72" s="1"/>
  <c r="F13" i="72"/>
  <c r="H13" i="72" s="1"/>
  <c r="F8" i="72"/>
  <c r="H8" i="72" s="1"/>
  <c r="H16" i="71"/>
  <c r="H15" i="71"/>
  <c r="H14" i="71"/>
  <c r="H12" i="71"/>
  <c r="H11" i="71"/>
  <c r="H7" i="71"/>
  <c r="H6" i="71"/>
  <c r="G34" i="70"/>
  <c r="G33" i="70"/>
  <c r="G31" i="70"/>
  <c r="G30" i="70"/>
  <c r="G29" i="70"/>
  <c r="G28" i="70"/>
  <c r="G27" i="70"/>
  <c r="G26" i="70"/>
  <c r="G24" i="70"/>
  <c r="G23" i="70"/>
  <c r="G22" i="70"/>
  <c r="G19" i="70"/>
  <c r="G18" i="70"/>
  <c r="G17" i="70"/>
  <c r="G16" i="70"/>
  <c r="G14" i="70"/>
  <c r="G13" i="70"/>
  <c r="G12" i="70"/>
  <c r="G11" i="70"/>
  <c r="G9" i="70"/>
  <c r="G8" i="70"/>
  <c r="G7" i="70"/>
  <c r="G6" i="70"/>
  <c r="H19" i="71" l="1"/>
  <c r="H147" i="72"/>
  <c r="C111" i="64" l="1"/>
  <c r="C53" i="64"/>
  <c r="C51" i="64"/>
  <c r="H67" i="66"/>
  <c r="C12" i="166" s="1"/>
  <c r="I38" i="155"/>
  <c r="C15" i="166" s="1"/>
  <c r="G10" i="156"/>
  <c r="C124" i="64" s="1"/>
  <c r="G15" i="153"/>
  <c r="C123" i="64" s="1"/>
  <c r="C122" i="64"/>
  <c r="G23" i="152"/>
  <c r="C121" i="64" s="1"/>
  <c r="C120" i="64"/>
  <c r="G15" i="150"/>
  <c r="C119" i="64" s="1"/>
  <c r="C118" i="64"/>
  <c r="H27" i="147"/>
  <c r="C117" i="64" s="1"/>
  <c r="G21" i="148"/>
  <c r="C116" i="64" s="1"/>
  <c r="G28" i="146"/>
  <c r="C115" i="64" s="1"/>
  <c r="I29" i="145"/>
  <c r="C114" i="64" s="1"/>
  <c r="I13" i="144"/>
  <c r="G36" i="143"/>
  <c r="C110" i="64" s="1"/>
  <c r="G11" i="142"/>
  <c r="C109" i="64" s="1"/>
  <c r="G10" i="141"/>
  <c r="C108" i="64" s="1"/>
  <c r="G18" i="140"/>
  <c r="C107" i="64" s="1"/>
  <c r="H24" i="139"/>
  <c r="C106" i="64" s="1"/>
  <c r="C105" i="64"/>
  <c r="C104" i="64"/>
  <c r="C103" i="64"/>
  <c r="G18" i="135"/>
  <c r="C102" i="64" s="1"/>
  <c r="C99" i="64"/>
  <c r="G18" i="130"/>
  <c r="C95" i="64" s="1"/>
  <c r="F21" i="129"/>
  <c r="C94" i="64" s="1"/>
  <c r="F15" i="128"/>
  <c r="C93" i="64" s="1"/>
  <c r="F20" i="127"/>
  <c r="C92" i="64" s="1"/>
  <c r="G27" i="126"/>
  <c r="C91" i="64" s="1"/>
  <c r="G15" i="125"/>
  <c r="C90" i="64" s="1"/>
  <c r="G26" i="123"/>
  <c r="C88" i="64" s="1"/>
  <c r="G40" i="121"/>
  <c r="C87" i="64" s="1"/>
  <c r="G81" i="120"/>
  <c r="C86" i="64" s="1"/>
  <c r="G33" i="119"/>
  <c r="C85" i="64" s="1"/>
  <c r="H77" i="118"/>
  <c r="C84" i="64" s="1"/>
  <c r="G17" i="117"/>
  <c r="C81" i="64" s="1"/>
  <c r="F81" i="64" s="1"/>
  <c r="H54" i="116"/>
  <c r="C80" i="64" s="1"/>
  <c r="G28" i="115"/>
  <c r="C79" i="64" s="1"/>
  <c r="C74" i="64"/>
  <c r="H37" i="108"/>
  <c r="C73" i="64" s="1"/>
  <c r="H127" i="107"/>
  <c r="C70" i="64" s="1"/>
  <c r="D70" i="64" s="1"/>
  <c r="H105" i="106"/>
  <c r="C67" i="64" s="1"/>
  <c r="G20" i="105"/>
  <c r="C64" i="64" s="1"/>
  <c r="H68" i="104"/>
  <c r="C63" i="64" s="1"/>
  <c r="G14" i="103"/>
  <c r="C62" i="64" s="1"/>
  <c r="G11" i="102"/>
  <c r="C61" i="64" s="1"/>
  <c r="H18" i="101"/>
  <c r="C60" i="64" s="1"/>
  <c r="H16" i="100"/>
  <c r="C59" i="64" s="1"/>
  <c r="G12" i="99"/>
  <c r="C58" i="64" s="1"/>
  <c r="H22" i="98"/>
  <c r="C57" i="64" s="1"/>
  <c r="G17" i="97"/>
  <c r="C56" i="64" s="1"/>
  <c r="G9" i="96"/>
  <c r="G9" i="94"/>
  <c r="C52" i="64" s="1"/>
  <c r="G8" i="95"/>
  <c r="C50" i="64"/>
  <c r="H38" i="92"/>
  <c r="C49" i="64" s="1"/>
  <c r="G16" i="91"/>
  <c r="C48" i="64" s="1"/>
  <c r="C17" i="166" l="1"/>
  <c r="D15" i="166"/>
  <c r="C21" i="166" s="1"/>
  <c r="C37" i="166" s="1"/>
  <c r="C39" i="166" s="1"/>
  <c r="C78" i="64"/>
  <c r="D81" i="64" s="1"/>
  <c r="F78" i="64"/>
  <c r="G81" i="64" s="1"/>
  <c r="D67" i="64"/>
  <c r="C11" i="64"/>
  <c r="C100" i="64"/>
  <c r="C101" i="64"/>
  <c r="C98" i="64"/>
  <c r="C89" i="64"/>
  <c r="C127" i="64"/>
  <c r="D53" i="64"/>
  <c r="D124" i="64"/>
  <c r="D64" i="64"/>
  <c r="G15" i="90"/>
  <c r="C45" i="64" s="1"/>
  <c r="C44" i="64"/>
  <c r="I148" i="88"/>
  <c r="C41" i="64" s="1"/>
  <c r="H66" i="87"/>
  <c r="C40" i="64" s="1"/>
  <c r="H89" i="86"/>
  <c r="H51" i="85"/>
  <c r="C38" i="64" s="1"/>
  <c r="I94" i="84"/>
  <c r="C37" i="64" s="1"/>
  <c r="G19" i="83"/>
  <c r="C34" i="64" s="1"/>
  <c r="H80" i="82"/>
  <c r="I117" i="81"/>
  <c r="C32" i="64" s="1"/>
  <c r="H68" i="80"/>
  <c r="C31" i="64" s="1"/>
  <c r="H64" i="78"/>
  <c r="C27" i="64" s="1"/>
  <c r="C26" i="64"/>
  <c r="H26" i="75"/>
  <c r="C22" i="64" s="1"/>
  <c r="H226" i="74"/>
  <c r="C21" i="64" s="1"/>
  <c r="H73" i="73"/>
  <c r="C20" i="64" s="1"/>
  <c r="C19" i="64"/>
  <c r="C16" i="64"/>
  <c r="G41" i="70"/>
  <c r="C15" i="64" s="1"/>
  <c r="C14" i="64"/>
  <c r="H19" i="67"/>
  <c r="C39" i="64" l="1"/>
  <c r="D41" i="64" s="1"/>
  <c r="F39" i="64"/>
  <c r="G40" i="64" s="1"/>
  <c r="F127" i="64"/>
  <c r="D127" i="64"/>
  <c r="D111" i="64"/>
  <c r="D95" i="64"/>
  <c r="C33" i="64"/>
  <c r="C25" i="64"/>
  <c r="C12" i="64"/>
  <c r="D45" i="64"/>
  <c r="D22" i="64"/>
  <c r="G127" i="64" l="1"/>
  <c r="R138" i="64"/>
  <c r="R139" i="64" s="1"/>
  <c r="D27" i="64"/>
  <c r="C13" i="64"/>
  <c r="K19" i="67" l="1"/>
  <c r="F12" i="64" s="1"/>
  <c r="G16" i="64" s="1"/>
  <c r="D16" i="64"/>
  <c r="C30" i="64"/>
  <c r="D34" i="64" s="1"/>
  <c r="F23" i="62"/>
  <c r="H23" i="62" s="1"/>
  <c r="H85" i="62" s="1"/>
  <c r="C130" i="64" s="1"/>
  <c r="D130" i="64" s="1"/>
  <c r="F133" i="64" l="1"/>
  <c r="E135" i="64" s="1"/>
  <c r="C133" i="64"/>
  <c r="C135" i="64" s="1"/>
  <c r="R143" i="64"/>
  <c r="F129" i="64"/>
  <c r="C129" i="64"/>
  <c r="F12" i="166" l="1"/>
  <c r="F21" i="166" s="1"/>
  <c r="F25" i="166" s="1"/>
  <c r="F27" i="166" s="1"/>
  <c r="F30" i="166" s="1"/>
  <c r="F31" i="166" s="1"/>
  <c r="F32" i="166" s="1"/>
  <c r="F17" i="166" l="1"/>
  <c r="F33" i="166" l="1"/>
  <c r="F34" i="166" s="1"/>
  <c r="F37" i="166" l="1"/>
  <c r="E39" i="166" s="1"/>
</calcChain>
</file>

<file path=xl/sharedStrings.xml><?xml version="1.0" encoding="utf-8"?>
<sst xmlns="http://schemas.openxmlformats.org/spreadsheetml/2006/main" count="13010" uniqueCount="5579">
  <si>
    <t>metre (m)</t>
  </si>
  <si>
    <t>C2.3.27</t>
  </si>
  <si>
    <t xml:space="preserve">Extra over item C2.3.21 for encasing (wrapping) joints </t>
  </si>
  <si>
    <t>C2.3.27.1</t>
  </si>
  <si>
    <t>State for each water main the number of joints to be encased (wrapped)</t>
  </si>
  <si>
    <t>State diameter</t>
  </si>
  <si>
    <t>C2.3.28</t>
  </si>
  <si>
    <t xml:space="preserve">Installation of hydrants and water meters </t>
  </si>
  <si>
    <t>C2.3.28.1</t>
  </si>
  <si>
    <t>Describe hydrant type</t>
  </si>
  <si>
    <t>C2.3.28.2</t>
  </si>
  <si>
    <t>Describe water meter type</t>
  </si>
  <si>
    <t>C2.3.28.3</t>
  </si>
  <si>
    <t>Etc., insert additional items as required</t>
  </si>
  <si>
    <t>C2.3.29</t>
  </si>
  <si>
    <t>Bedding for water mains (Class B and C) and fill blanket compacted to 90 % of MDD (100 % for sand)</t>
  </si>
  <si>
    <t>C2.3.29.1</t>
  </si>
  <si>
    <t>(c)</t>
  </si>
  <si>
    <t>(d)</t>
  </si>
  <si>
    <t>(e)</t>
  </si>
  <si>
    <t>C2.3.29.2</t>
  </si>
  <si>
    <t>C1.2</t>
  </si>
  <si>
    <t>GENERAL REQUIREMENTS AND PROVISIONS</t>
  </si>
  <si>
    <t>ITEM</t>
  </si>
  <si>
    <t>DESCRIPTION</t>
  </si>
  <si>
    <t>UNIT</t>
  </si>
  <si>
    <t>QTY</t>
  </si>
  <si>
    <t>RATE</t>
  </si>
  <si>
    <t>AMT</t>
  </si>
  <si>
    <t>Note to compiler: Items requiring additional information to be provided by compiler is marked in this column by X.</t>
  </si>
  <si>
    <t>C1.2.1</t>
  </si>
  <si>
    <t>Environmental Management</t>
  </si>
  <si>
    <t>C1.2.1.1</t>
  </si>
  <si>
    <t>Monitoring of compliance with and reporting on the EMP</t>
  </si>
  <si>
    <t>month</t>
  </si>
  <si>
    <t>C1.2.1.2</t>
  </si>
  <si>
    <t>X</t>
  </si>
  <si>
    <t>C1.2.2</t>
  </si>
  <si>
    <t>Programming and Reporting</t>
  </si>
  <si>
    <t>C1.2.2.1</t>
  </si>
  <si>
    <t>Submission of a Scheme 1 Programme</t>
  </si>
  <si>
    <t>lump sum</t>
  </si>
  <si>
    <t>lump</t>
  </si>
  <si>
    <t>sum</t>
  </si>
  <si>
    <t>C1.2.2.2</t>
  </si>
  <si>
    <t>Reviewing and updating a Scheme 1 Programme</t>
  </si>
  <si>
    <t xml:space="preserve">month </t>
  </si>
  <si>
    <t>C1.2.2.6</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</si>
  <si>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</si>
  <si>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</si>
  <si>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</si>
  <si>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 1.2.3.1</t>
  </si>
  <si>
    <t>Grass cutting</t>
  </si>
  <si>
    <t>hectare (ha)</t>
  </si>
  <si>
    <t>C1.2.3.2</t>
  </si>
  <si>
    <t>`</t>
  </si>
  <si>
    <t>Drain cleaning</t>
  </si>
  <si>
    <t>kilometre (km)</t>
  </si>
  <si>
    <t>C1.2.3.3</t>
  </si>
  <si>
    <t>Cleaning out culverts</t>
  </si>
  <si>
    <r>
      <t>cubic metre (m</t>
    </r>
    <r>
      <rPr>
        <vertAlign val="superscript"/>
        <sz val="10"/>
        <rFont val="Arial"/>
        <family val="2"/>
      </rPr>
      <t>3</t>
    </r>
    <r>
      <rPr>
        <sz val="10"/>
        <rFont val="Arial"/>
        <family val="2"/>
      </rPr>
      <t>)</t>
    </r>
  </si>
  <si>
    <t>C1.2.3.4</t>
  </si>
  <si>
    <t>Collection of rubbish / litter</t>
  </si>
  <si>
    <t>C1.2.3.10</t>
  </si>
  <si>
    <t>Watering of temporary gravel deviations and existing roads used as detours</t>
  </si>
  <si>
    <t>kilolitre (kℓ)</t>
  </si>
  <si>
    <t>C1.2.3.11</t>
  </si>
  <si>
    <t>Other road maintenance work ordered by the Engineer</t>
  </si>
  <si>
    <t>provisional sum</t>
  </si>
  <si>
    <t>Prov</t>
  </si>
  <si>
    <t>Sum</t>
  </si>
  <si>
    <t>C1.2.3.12</t>
  </si>
  <si>
    <t>Handling cost, profit and all other charges in respect of item C1.2.3.11</t>
  </si>
  <si>
    <t>percentage (%)</t>
  </si>
  <si>
    <t>C1.2.4</t>
  </si>
  <si>
    <t>Stakeholder liaison</t>
  </si>
  <si>
    <t>C1.2.5</t>
  </si>
  <si>
    <t xml:space="preserve">Safety </t>
  </si>
  <si>
    <t>C1.2.5.1</t>
  </si>
  <si>
    <t>Health and safety plan</t>
  </si>
  <si>
    <t>C1.2.5.2</t>
  </si>
  <si>
    <t>Implementation of health and safety plan</t>
  </si>
  <si>
    <t>C1.2.8</t>
  </si>
  <si>
    <t>Dayworks</t>
  </si>
  <si>
    <t>C1.2.8.1</t>
  </si>
  <si>
    <t>Personnel</t>
  </si>
  <si>
    <t>(a)</t>
  </si>
  <si>
    <t>Unskilled labourer</t>
  </si>
  <si>
    <t>hour (h)</t>
  </si>
  <si>
    <t>(b)</t>
  </si>
  <si>
    <t>Semi-skilled labourer</t>
  </si>
  <si>
    <t>Skilled labourer</t>
  </si>
  <si>
    <t>Gang leader</t>
  </si>
  <si>
    <t>Foreman</t>
  </si>
  <si>
    <t>(f)</t>
  </si>
  <si>
    <t>Skilled artisan</t>
  </si>
  <si>
    <t>C1.2.8.2</t>
  </si>
  <si>
    <t>Water truck (5000 litres)</t>
  </si>
  <si>
    <t>Backhoe TLB type (CAT 428 or equivalent)</t>
  </si>
  <si>
    <t>Dewatering pump including generators and accessories (50mm pump, 600 litres per minute)</t>
  </si>
  <si>
    <t>(g)</t>
  </si>
  <si>
    <t>Safety vehicle for premarking purposes</t>
  </si>
  <si>
    <t>(h)</t>
  </si>
  <si>
    <t>Tipper truck, 10.0m³</t>
  </si>
  <si>
    <t>(i)</t>
  </si>
  <si>
    <t>Tipper truck, 6.0m³</t>
  </si>
  <si>
    <t>(j)</t>
  </si>
  <si>
    <t>Compressor (air) including hoses and tools (7m³/minute mass approximately 150cpm)</t>
  </si>
  <si>
    <t>C1.2.8.3</t>
  </si>
  <si>
    <t>Vehicles</t>
  </si>
  <si>
    <t>Light delivery vehicle</t>
  </si>
  <si>
    <t xml:space="preserve">Flatbed truck </t>
  </si>
  <si>
    <t xml:space="preserve">Dump truck </t>
  </si>
  <si>
    <t>C1.2.8.4</t>
  </si>
  <si>
    <t>Materials</t>
  </si>
  <si>
    <t>Procurement of materials</t>
  </si>
  <si>
    <t>Contractor's handling costs, profit and all other charges in respect of item C1.2.8.4(a)</t>
  </si>
  <si>
    <t>C1.2.9</t>
  </si>
  <si>
    <t>Disposal of non-useable assets</t>
  </si>
  <si>
    <t>C1.2.9.2</t>
  </si>
  <si>
    <t>Disposal of non-useable assets not identified at time of tender</t>
  </si>
  <si>
    <t>C1.2.9.3</t>
  </si>
  <si>
    <t>Handling cost, profit and all other charges in respect of item C1.2.9.2</t>
  </si>
  <si>
    <t>PC1.2.10</t>
  </si>
  <si>
    <t>Dispute Adjudication Board (DAB)</t>
  </si>
  <si>
    <t>C1.2.10.1</t>
  </si>
  <si>
    <t>Employer’s contribution to DAB (50%)</t>
  </si>
  <si>
    <t>prime cost (PC) sum</t>
  </si>
  <si>
    <t>Prime</t>
  </si>
  <si>
    <t>Cost</t>
  </si>
  <si>
    <t>Add items from other Sections as spedified in C1.1.3.7 and identified in Part C3(iii) where applicable</t>
  </si>
  <si>
    <t>TOTAL CARRIED FORWARD TO SUMMARY</t>
  </si>
  <si>
    <t>C1.3</t>
  </si>
  <si>
    <t>CONTRACTOR’S SITE ESTABLISHMENT AND GENERAL OBLIGATIONS</t>
  </si>
  <si>
    <t>PC1.3.1</t>
  </si>
  <si>
    <t>The Contractor's general obligations</t>
  </si>
  <si>
    <t>C1.3.1.1</t>
  </si>
  <si>
    <t>Fixed obligations</t>
  </si>
  <si>
    <t>C1.3.1.2</t>
  </si>
  <si>
    <t>Value-related obligations</t>
  </si>
  <si>
    <t>Time-related obligations</t>
  </si>
  <si>
    <t>C1.3.2</t>
  </si>
  <si>
    <t>Contract sign boards</t>
  </si>
  <si>
    <r>
      <t>square metre (m</t>
    </r>
    <r>
      <rPr>
        <vertAlign val="superscript"/>
        <sz val="10"/>
        <color rgb="FF000000"/>
        <rFont val="Arial"/>
        <family val="2"/>
      </rPr>
      <t>2</t>
    </r>
    <r>
      <rPr>
        <sz val="10"/>
        <color rgb="FF000000"/>
        <rFont val="Arial"/>
        <family val="2"/>
      </rPr>
      <t>)</t>
    </r>
  </si>
  <si>
    <t>C1.4</t>
  </si>
  <si>
    <t>FACILITIES FOR THE ENGINEER</t>
  </si>
  <si>
    <t>C1.4.1</t>
  </si>
  <si>
    <t>Site accommodation</t>
  </si>
  <si>
    <t>C1.4.1.1</t>
  </si>
  <si>
    <t xml:space="preserve">Offices and conference room </t>
  </si>
  <si>
    <r>
      <t>m</t>
    </r>
    <r>
      <rPr>
        <vertAlign val="superscript"/>
        <sz val="10"/>
        <rFont val="Arial"/>
        <family val="2"/>
      </rPr>
      <t>2</t>
    </r>
  </si>
  <si>
    <t>C1.4.1.2</t>
  </si>
  <si>
    <t>Laboratories</t>
  </si>
  <si>
    <t>C1.4.1.3</t>
  </si>
  <si>
    <t>Open concrete working floors and verandas</t>
  </si>
  <si>
    <t>C1.4.1.4</t>
  </si>
  <si>
    <t>Roofs over open concrete working floors and verandas</t>
  </si>
  <si>
    <t>C1.4.1.5</t>
  </si>
  <si>
    <t xml:space="preserve">Store rooms inside the laboratory </t>
  </si>
  <si>
    <t>C1.4.1.6</t>
  </si>
  <si>
    <t>Car ports</t>
  </si>
  <si>
    <t>No</t>
  </si>
  <si>
    <t>C1.4.1.7</t>
  </si>
  <si>
    <t>C1.4.1.8</t>
  </si>
  <si>
    <t>Change room with a shower</t>
  </si>
  <si>
    <t>C1.4.1.9</t>
  </si>
  <si>
    <t>C1.4.1.10</t>
  </si>
  <si>
    <t>C1.4.1.11</t>
  </si>
  <si>
    <t>C1.4.1.12</t>
  </si>
  <si>
    <t>C1.4.1.13</t>
  </si>
  <si>
    <t>Rented housing paid for by the Contractor</t>
  </si>
  <si>
    <t>Prov Sum</t>
  </si>
  <si>
    <t>C1.4.1.14</t>
  </si>
  <si>
    <t>Contractor's handling costs, profit and all other charges in respect of item C1.4.1.13</t>
  </si>
  <si>
    <t>%</t>
  </si>
  <si>
    <t>C1.4.2</t>
  </si>
  <si>
    <t>Items measured by area</t>
  </si>
  <si>
    <t>C1.4.2.1</t>
  </si>
  <si>
    <t>Shelving as specified, complete with brackets</t>
  </si>
  <si>
    <t>C1.4.2.2</t>
  </si>
  <si>
    <t>Work benches with a concrete slab top</t>
  </si>
  <si>
    <t>C1.4.2.3</t>
  </si>
  <si>
    <t>Work-benches with a wooden top</t>
  </si>
  <si>
    <t>C1.4.2.4</t>
  </si>
  <si>
    <t>Constant-temperature baths of concrete and/or plastered brick</t>
  </si>
  <si>
    <t>C1.4.2.5</t>
  </si>
  <si>
    <t>Concrete footings and pedestaLS for laboratory equipment</t>
  </si>
  <si>
    <t>C1.4.2.6</t>
  </si>
  <si>
    <t>Roller blinds, opaque type</t>
  </si>
  <si>
    <t>C1.4.2.7</t>
  </si>
  <si>
    <t>Venetian blinds</t>
  </si>
  <si>
    <t>C1.4.2.8</t>
  </si>
  <si>
    <t>Notice boards</t>
  </si>
  <si>
    <t>C1.4.2.9</t>
  </si>
  <si>
    <t>White boards</t>
  </si>
  <si>
    <t>C1.4.2.10</t>
  </si>
  <si>
    <t>Galvanised wire mesh fencing for store rooms</t>
  </si>
  <si>
    <t>C1.4.2.11</t>
  </si>
  <si>
    <t>Galvanised wire mesh store room gate with a padlock</t>
  </si>
  <si>
    <t>C1.4.3</t>
  </si>
  <si>
    <t>Items measured by No</t>
  </si>
  <si>
    <t>C1.4.3.1</t>
  </si>
  <si>
    <t>Office swivel chair</t>
  </si>
  <si>
    <t>C1.4.3.2</t>
  </si>
  <si>
    <t xml:space="preserve">Office chair </t>
  </si>
  <si>
    <t>C1.4.3.3</t>
  </si>
  <si>
    <t>Draughtsman's stool</t>
  </si>
  <si>
    <t>C1.4.3.4</t>
  </si>
  <si>
    <t>Laboratory high chair</t>
  </si>
  <si>
    <t>C1.4.3.5</t>
  </si>
  <si>
    <t>C1.4.3.6</t>
  </si>
  <si>
    <t>C1.4.3.7</t>
  </si>
  <si>
    <t>Drawing table</t>
  </si>
  <si>
    <t>C1.4.3.8</t>
  </si>
  <si>
    <t>Conference table</t>
  </si>
  <si>
    <t>C1.4.3.9</t>
  </si>
  <si>
    <t>Bookcase</t>
  </si>
  <si>
    <t>C1.4.3.10</t>
  </si>
  <si>
    <t>Filing cabinet</t>
  </si>
  <si>
    <t>C1.4.3.11</t>
  </si>
  <si>
    <t>General purpose steel cabinet with shelves</t>
  </si>
  <si>
    <t>C1.4.3.12</t>
  </si>
  <si>
    <t>Wall mounted pivot plan filing system</t>
  </si>
  <si>
    <t>C1.4.3.13</t>
  </si>
  <si>
    <t>220/250 volt power outlet plug point</t>
  </si>
  <si>
    <t>C1.4.3.14</t>
  </si>
  <si>
    <t>400/231 volt 3-phase power outlet plug point</t>
  </si>
  <si>
    <t>C1.4.3.15</t>
  </si>
  <si>
    <t>Single 1500m, 58 watt fluorescent tube ceiling light</t>
  </si>
  <si>
    <t>C1.4.3.16</t>
  </si>
  <si>
    <t>Single 1500mm, 22 watt LED tube ceiling light</t>
  </si>
  <si>
    <t>C1.4.3.17</t>
  </si>
  <si>
    <t>11 watt compact fluorescent bulb ceiling light</t>
  </si>
  <si>
    <t>C1.4.3.18</t>
  </si>
  <si>
    <t xml:space="preserve">7 watt LED bulb ceiling light </t>
  </si>
  <si>
    <t>C1.4.3.19</t>
  </si>
  <si>
    <t xml:space="preserve">Wash-hand basin </t>
  </si>
  <si>
    <t>C1.4.3.20</t>
  </si>
  <si>
    <t xml:space="preserve">Laboratory basin </t>
  </si>
  <si>
    <t>C1.4.3.21</t>
  </si>
  <si>
    <t>Extractor fan</t>
  </si>
  <si>
    <t>C1.4.3.22</t>
  </si>
  <si>
    <t>Fume cupboard</t>
  </si>
  <si>
    <t>C1.4.3.23</t>
  </si>
  <si>
    <t>Fire extinguisher 9,0 kg, dry powder type</t>
  </si>
  <si>
    <t>C1.4.3.24</t>
  </si>
  <si>
    <t>Air-conditioning unit</t>
  </si>
  <si>
    <t>C1.4.3.25</t>
  </si>
  <si>
    <t>Heater</t>
  </si>
  <si>
    <t>C1.4.3.26</t>
  </si>
  <si>
    <t>Concrete specimen curing bath</t>
  </si>
  <si>
    <t>C1.4.3.27</t>
  </si>
  <si>
    <t>Waste paper basket</t>
  </si>
  <si>
    <t>C1.4.3.28</t>
  </si>
  <si>
    <t>UPS / Voltage stabiliser</t>
  </si>
  <si>
    <t>C1.4.3.29</t>
  </si>
  <si>
    <t>A3 / A4 colour printer, copier, scanner</t>
  </si>
  <si>
    <t>C1.4.3.30</t>
  </si>
  <si>
    <t>A4 colour printer, copier, scanner</t>
  </si>
  <si>
    <t>C1.4.3.31</t>
  </si>
  <si>
    <t>Rain gauge</t>
  </si>
  <si>
    <t>C1.4.3.32</t>
  </si>
  <si>
    <t>Minimum/maximum atmospheric temperature gauge</t>
  </si>
  <si>
    <t>C1.4.3.33</t>
  </si>
  <si>
    <t>Digital thermometer</t>
  </si>
  <si>
    <t>C1.4.3.34</t>
  </si>
  <si>
    <t>Mobile outdoor weather station</t>
  </si>
  <si>
    <t>C1.4.3.35</t>
  </si>
  <si>
    <t>3,0m aluminium straight edge complete with two measuring wedges</t>
  </si>
  <si>
    <t>C1.4.3.36</t>
  </si>
  <si>
    <t>Measuring wheel</t>
  </si>
  <si>
    <t>C1.4.3.37</t>
  </si>
  <si>
    <t>First aid kit</t>
  </si>
  <si>
    <t>C1.4.3.38</t>
  </si>
  <si>
    <t>Standpipe complete with 30m of 19mm dia. heavy duty hose pipe</t>
  </si>
  <si>
    <t xml:space="preserve">CARRIED FORWARD </t>
  </si>
  <si>
    <t xml:space="preserve">BROUGHT FORWARD </t>
  </si>
  <si>
    <t>C1.4.4</t>
  </si>
  <si>
    <t>Prime cost items</t>
  </si>
  <si>
    <t>C1.4.4.1</t>
  </si>
  <si>
    <t>Cell phones costs, including pro-rata rentaLS, for calLS made in connection with contract administration</t>
  </si>
  <si>
    <t>PC Sum</t>
  </si>
  <si>
    <t>C1.4.4.2</t>
  </si>
  <si>
    <t>Handling costs and profit in respect of item C1.4.4.1</t>
  </si>
  <si>
    <t>C1.4.4.3</t>
  </si>
  <si>
    <t xml:space="preserve">The provision of a direct independent telephone line for the Engineer, including the monthly rental charges and the cost of business calLS </t>
  </si>
  <si>
    <t>C1.4.4.4</t>
  </si>
  <si>
    <t>Handling costs and profit in respect of item C1.4.4.3</t>
  </si>
  <si>
    <t>C1.4.4.5</t>
  </si>
  <si>
    <t>The provision of internet connectivity and WiFi data for Engineer’s site staff</t>
  </si>
  <si>
    <t>C1.4.4.6</t>
  </si>
  <si>
    <t>Handling costs and profit in respect of item C1.4.4.5</t>
  </si>
  <si>
    <t>C1.4.4.7</t>
  </si>
  <si>
    <t xml:space="preserve">The provision of paper and ink for a combination colour printer/copier/scanner </t>
  </si>
  <si>
    <t>C1.4.4.8</t>
  </si>
  <si>
    <t>Handling costs and profit in respect of item C1.4.4.7</t>
  </si>
  <si>
    <t>C1.4.4.9</t>
  </si>
  <si>
    <t>The provision of a complete 220/250 volt single phase electrical power installation, including all poles, insulators, wiring, switchboards, mains connections, meters etc.</t>
  </si>
  <si>
    <t>C1.4.4.10</t>
  </si>
  <si>
    <t>Handling costs and profit in respect of item C1.4.4.9</t>
  </si>
  <si>
    <t>C1.4.4.11</t>
  </si>
  <si>
    <t>The provision of a complete 440/231 volt three phase electrical power installation, including all poles, insulators, wiring, switchboards, mains connections, meters etc.</t>
  </si>
  <si>
    <t>C1.4.4.12</t>
  </si>
  <si>
    <t>Handling costs and profit in respect of item C1.4.4.11</t>
  </si>
  <si>
    <t>C1.4.4.13</t>
  </si>
  <si>
    <t>Provision of a 440/231 volt three phase electricity generator if electricity from a power supply authority is not available on site</t>
  </si>
  <si>
    <t>C1.4.4.14</t>
  </si>
  <si>
    <t>Handling costs and profit in respect of item C1.4.4.13</t>
  </si>
  <si>
    <t>C1.4.4.15</t>
  </si>
  <si>
    <t>The provision of all gas installations required at the site offices, laboratories and at the Engineer’s staff accommodation (if required), including gas storage cylinders, tubing, regulators, gas burners and shut-off cocks</t>
  </si>
  <si>
    <t>C1.4.4.16</t>
  </si>
  <si>
    <t>Handling costs and profit in respect of item C1.4.4.15</t>
  </si>
  <si>
    <t>C1.4.5</t>
  </si>
  <si>
    <t>Services at site offices, laboratories and site accommodation</t>
  </si>
  <si>
    <t>C1.4.5.1</t>
  </si>
  <si>
    <t>Fixed costs</t>
  </si>
  <si>
    <t>LS</t>
  </si>
  <si>
    <t>C1.4.5.2</t>
  </si>
  <si>
    <t>Running costs</t>
  </si>
  <si>
    <t>C1.4.6</t>
  </si>
  <si>
    <t>Office staff</t>
  </si>
  <si>
    <t>C1.4.6.1</t>
  </si>
  <si>
    <t>Secretary / receptionist</t>
  </si>
  <si>
    <t>C1.4.6.2</t>
  </si>
  <si>
    <t>Technical assistant</t>
  </si>
  <si>
    <t>C1.4.7</t>
  </si>
  <si>
    <t>Site inspection transport</t>
  </si>
  <si>
    <t>C1.4.7.1</t>
  </si>
  <si>
    <t>per day</t>
  </si>
  <si>
    <t>C1.4.7.2</t>
  </si>
  <si>
    <t>Travel on site</t>
  </si>
  <si>
    <t>km</t>
  </si>
  <si>
    <t>C1.4.8</t>
  </si>
  <si>
    <t>Site security measures for the Engineer’s facilities</t>
  </si>
  <si>
    <t>C1.4.8.1</t>
  </si>
  <si>
    <t>Supply and installation of all required security measures at the Engineer’s site offices and laboratories</t>
  </si>
  <si>
    <t>C1.4.8.2</t>
  </si>
  <si>
    <t>Provision of security guards / watchmen and an armed response service at the Engineer’s site offices and laboratories</t>
  </si>
  <si>
    <t>C1.5</t>
  </si>
  <si>
    <t>ACCOMMODATION OF TRAFFIC</t>
  </si>
  <si>
    <t>C1.5.1</t>
  </si>
  <si>
    <t>Accommodation of pedestrian and non-motorised traffic</t>
  </si>
  <si>
    <t>C1.5.1.1</t>
  </si>
  <si>
    <t>C1.5.2</t>
  </si>
  <si>
    <t>Accommodation of vehicular traffic</t>
  </si>
  <si>
    <t>C1.5.3</t>
  </si>
  <si>
    <t>Liaison with traffic authorities</t>
  </si>
  <si>
    <t>C1.5.7</t>
  </si>
  <si>
    <t>Temporary traffic control facilities</t>
  </si>
  <si>
    <t>C1.5.7.1</t>
  </si>
  <si>
    <t>Delineators including mounting bases and ballast:</t>
  </si>
  <si>
    <t>number (No.)</t>
  </si>
  <si>
    <t>C1.5.7.3</t>
  </si>
  <si>
    <t>Flagmen</t>
  </si>
  <si>
    <t>man-shift</t>
  </si>
  <si>
    <t>C1.5.7.5</t>
  </si>
  <si>
    <t>Provision of illuminated traffic signs:</t>
  </si>
  <si>
    <t>Sign mounted flashing amber lights (2 lights with the specified power supply) mounted on a backing board which is:</t>
  </si>
  <si>
    <t>900mm wide x 150mm high</t>
  </si>
  <si>
    <t>Mobile variable message sign</t>
  </si>
  <si>
    <t>C1.5.7.6</t>
  </si>
  <si>
    <t>Maintenance of illuminated traffic signs:</t>
  </si>
  <si>
    <t>C1.5.7.9</t>
  </si>
  <si>
    <t>Cleaning of traffic control facilities</t>
  </si>
  <si>
    <t>C1.5.8</t>
  </si>
  <si>
    <t>Traffic safety officer</t>
  </si>
  <si>
    <t>man-month</t>
  </si>
  <si>
    <t>C1.5.9</t>
  </si>
  <si>
    <t>Traffic safety vehicle</t>
  </si>
  <si>
    <t>C1.5.10</t>
  </si>
  <si>
    <t>Tow trucks</t>
  </si>
  <si>
    <t>C1.5.10.1</t>
  </si>
  <si>
    <t>Provision of a tow truck on call for light vehicles weighing less than two tonnes</t>
  </si>
  <si>
    <t>C1.5.11</t>
  </si>
  <si>
    <t>Provision of safety equipment for visitors</t>
  </si>
  <si>
    <t>C1.5.11.1</t>
  </si>
  <si>
    <t>Provision of reflective safety vests for visitors</t>
  </si>
  <si>
    <t>C1.5.11.2</t>
  </si>
  <si>
    <t>Provision of hard hats for visitors</t>
  </si>
  <si>
    <t>C1.5.12</t>
  </si>
  <si>
    <t>Additional traffic accommodation facilities ordered by the Engineer:</t>
  </si>
  <si>
    <t>C1.5.12.1</t>
  </si>
  <si>
    <t xml:space="preserve">Provision of additional traffic accommodation facilities </t>
  </si>
  <si>
    <t>C1.5.12.2</t>
  </si>
  <si>
    <t>Handling cost, profit and all other charges in respect of item C1.5.12.1</t>
  </si>
  <si>
    <t>C1.6</t>
  </si>
  <si>
    <t>CLEARING AND GRUBBING</t>
  </si>
  <si>
    <t>C1.6.1</t>
  </si>
  <si>
    <t>Clearing</t>
  </si>
  <si>
    <t>C1.6.1.1</t>
  </si>
  <si>
    <t>Clearing with machines and some hand labour where necessary</t>
  </si>
  <si>
    <t>C1.6.1.2</t>
  </si>
  <si>
    <t>Clearing with hand labour only when labour enhanced work is specified</t>
  </si>
  <si>
    <t>C1.6.1.3</t>
  </si>
  <si>
    <r>
      <t xml:space="preserve">Clearing for new fence lines </t>
    </r>
    <r>
      <rPr>
        <i/>
        <sz val="10"/>
        <color theme="1"/>
        <rFont val="Arial"/>
        <family val="2"/>
      </rPr>
      <t>(over a width of 2,0m)</t>
    </r>
  </si>
  <si>
    <t>C1.6.1.4</t>
  </si>
  <si>
    <r>
      <t xml:space="preserve">Clearing for service trenches </t>
    </r>
    <r>
      <rPr>
        <i/>
        <sz val="10"/>
        <color theme="1"/>
        <rFont val="Arial"/>
        <family val="2"/>
      </rPr>
      <t>(over the agreed width required)</t>
    </r>
  </si>
  <si>
    <t>C1.6.2</t>
  </si>
  <si>
    <t>Grubbing</t>
  </si>
  <si>
    <t>C1.6.2.1</t>
  </si>
  <si>
    <t>Grubbing with machines and some hand labour where necessary</t>
  </si>
  <si>
    <t>C1.6.2.2</t>
  </si>
  <si>
    <t>Grubbing with hand labour when labour enhancement work is specified or it is not practical to use a machine</t>
  </si>
  <si>
    <t>C1.6.2.3</t>
  </si>
  <si>
    <r>
      <t xml:space="preserve">Grubbing by hand for new fence lines </t>
    </r>
    <r>
      <rPr>
        <i/>
        <sz val="10"/>
        <color theme="1"/>
        <rFont val="Arial"/>
        <family val="2"/>
      </rPr>
      <t>(over a width of 2,0m)</t>
    </r>
  </si>
  <si>
    <t>C1.6.2.4</t>
  </si>
  <si>
    <t>Grubbing by hand for service trenches (over the agreed width required)</t>
  </si>
  <si>
    <t>C1.6.3</t>
  </si>
  <si>
    <t>Removal and grubbing of large trees and tree stumps:</t>
  </si>
  <si>
    <t>C1.6.3.1</t>
  </si>
  <si>
    <t>Girth equal to or exceeding 1,0m up to and including 2,0m</t>
  </si>
  <si>
    <t>C1.6.3.2</t>
  </si>
  <si>
    <t>Girth exceeding 2,0m up to and including 3,0m</t>
  </si>
  <si>
    <t>C1.6.3.3</t>
  </si>
  <si>
    <t>Girth exceeding 3,0m</t>
  </si>
  <si>
    <t>C1.6.3.4</t>
  </si>
  <si>
    <t>Removal of trees in forests and plantations</t>
  </si>
  <si>
    <t>C1.6.4</t>
  </si>
  <si>
    <t>Removal of buildings and structures</t>
  </si>
  <si>
    <t>C1.6.4.1</t>
  </si>
  <si>
    <t>… (Identify type and location of each building or structure with a separate sub-item)</t>
  </si>
  <si>
    <t>C1.6.5</t>
  </si>
  <si>
    <t>Spreading organic matter and covering with soil</t>
  </si>
  <si>
    <r>
      <t>cubic metre (m</t>
    </r>
    <r>
      <rPr>
        <vertAlign val="superscript"/>
        <sz val="10"/>
        <color rgb="FF000000"/>
        <rFont val="Arial"/>
        <family val="2"/>
      </rPr>
      <t>3</t>
    </r>
    <r>
      <rPr>
        <sz val="10"/>
        <color rgb="FF000000"/>
        <rFont val="Arial"/>
        <family val="2"/>
      </rPr>
      <t>)</t>
    </r>
  </si>
  <si>
    <t>C1.6.6</t>
  </si>
  <si>
    <t>Mulching selected organic matter</t>
  </si>
  <si>
    <t>C1.6.7</t>
  </si>
  <si>
    <t>Re-clearing of previously cleared areas</t>
  </si>
  <si>
    <t>C1.6.8</t>
  </si>
  <si>
    <t>Conservation of vegetation:</t>
  </si>
  <si>
    <t>C1.6.8.1</t>
  </si>
  <si>
    <t>Establishment of a temporary nursery</t>
  </si>
  <si>
    <t>C1.6.8.2</t>
  </si>
  <si>
    <t>Removal, storage and maintenance of shrubs</t>
  </si>
  <si>
    <t>C1.6.8.3</t>
  </si>
  <si>
    <t>Removal, storage and maintenance of trees, girth up to and including 1,0m</t>
  </si>
  <si>
    <t>C1.6.8.4</t>
  </si>
  <si>
    <t>Removal, storage and maintenance of trees, girth exceeding 1,0m up to and including 2,0m</t>
  </si>
  <si>
    <t>C1.6.8.5</t>
  </si>
  <si>
    <t>Removal, storage and maintenance of trees, girth exceeding 2,0m up to and including 3,0m</t>
  </si>
  <si>
    <t>C1.6.8.6</t>
  </si>
  <si>
    <t>Removal, storage and maintenance of trees, girth exceeding 3,0m</t>
  </si>
  <si>
    <t>C1.6.9</t>
  </si>
  <si>
    <t>Conservation of topsoil:</t>
  </si>
  <si>
    <t>C1.6.9.1</t>
  </si>
  <si>
    <t>Stockpiling topsoil</t>
  </si>
  <si>
    <t>C1.6.9.2</t>
  </si>
  <si>
    <t>Windrowing topsoil</t>
  </si>
  <si>
    <t>C1.6.10</t>
  </si>
  <si>
    <t>Disposal of hazardous waste material:</t>
  </si>
  <si>
    <t>C1.6.10.1</t>
  </si>
  <si>
    <t>Disposal of hazardous waste material at an approved hazardous waste material facility</t>
  </si>
  <si>
    <t>C1.6.10.2</t>
  </si>
  <si>
    <t>Handling cost, profit and all other charges in respect of item C1.6.10.1</t>
  </si>
  <si>
    <r>
      <t>square metre (m</t>
    </r>
    <r>
      <rPr>
        <vertAlign val="superscript"/>
        <sz val="10"/>
        <rFont val="Arial"/>
        <family val="2"/>
      </rPr>
      <t>2</t>
    </r>
    <r>
      <rPr>
        <sz val="10"/>
        <rFont val="Arial"/>
        <family val="2"/>
      </rPr>
      <t>)</t>
    </r>
  </si>
  <si>
    <t>C1.7</t>
  </si>
  <si>
    <t>LOADING AND HAULING</t>
  </si>
  <si>
    <t>C1.7.1</t>
  </si>
  <si>
    <t>Loading</t>
  </si>
  <si>
    <t>C1.7.1.1</t>
  </si>
  <si>
    <t>Loading from stockpile using machines and some hand labour where necessary</t>
  </si>
  <si>
    <t>C1.7.1.2</t>
  </si>
  <si>
    <t>Loading from heaps or windrows using machines and/some hand labour where necessary</t>
  </si>
  <si>
    <t>C1.7.1.3</t>
  </si>
  <si>
    <t>Loading by hand only from stockpile or heaps when labour enhancement work is specified or it is not possible to use machines</t>
  </si>
  <si>
    <t>C1.7.2</t>
  </si>
  <si>
    <t>Hauling</t>
  </si>
  <si>
    <t>C1.7.2.1</t>
  </si>
  <si>
    <t>Hauling material for use in the Works and off-loading it on the site of the Works:</t>
  </si>
  <si>
    <t>Soil, gravel, crushed stone and pavement layer material</t>
  </si>
  <si>
    <t>Boulders and hard material</t>
  </si>
  <si>
    <t>C1.7.2.2</t>
  </si>
  <si>
    <t>Hauling material to spoil and off-loading it at a designated spoil or stockpile area:</t>
  </si>
  <si>
    <t>Soil and gravel material</t>
  </si>
  <si>
    <t>Boulders, hard material and concrete</t>
  </si>
  <si>
    <t>C2.1</t>
  </si>
  <si>
    <t>GENERAL REQUIREMENTS AND TRENCHING FOR SERVICES</t>
  </si>
  <si>
    <t>C2.1.1</t>
  </si>
  <si>
    <t>Location, identification, protection and relocation of existing services</t>
  </si>
  <si>
    <t>C2.1.1.1</t>
  </si>
  <si>
    <t>Contractor’s obligations</t>
  </si>
  <si>
    <t>C2.1.1.2</t>
  </si>
  <si>
    <t>Permanent services relocation or protection work by others</t>
  </si>
  <si>
    <t>prime</t>
  </si>
  <si>
    <t>cost</t>
  </si>
  <si>
    <t>C2.1.1.3</t>
  </si>
  <si>
    <t>Handling costs and profit in respect of item C2.1.1.2 above</t>
  </si>
  <si>
    <t>C2.1.1.4</t>
  </si>
  <si>
    <t>Permanent services relocation or protection work by the Contractor</t>
  </si>
  <si>
    <t>C2.1.2</t>
  </si>
  <si>
    <t>C2.1.2.1</t>
  </si>
  <si>
    <t>C2.1.2.2</t>
  </si>
  <si>
    <t>Handling costs and profit in respect of item C2.1.2.1 above</t>
  </si>
  <si>
    <t>C2.1.2.3</t>
  </si>
  <si>
    <t>Survey to verify existing service positions</t>
  </si>
  <si>
    <t>C2.1.2.4</t>
  </si>
  <si>
    <t xml:space="preserve">Handling costs and profit in respect of item C2.1.2.3 above </t>
  </si>
  <si>
    <t>C2.1.2.5</t>
  </si>
  <si>
    <t>C2.1.3</t>
  </si>
  <si>
    <t>Obtaining construction or work permits</t>
  </si>
  <si>
    <t>C2.1.4</t>
  </si>
  <si>
    <t xml:space="preserve">Provision of guarantees or deposits for services </t>
  </si>
  <si>
    <t>C2.1.4.1</t>
  </si>
  <si>
    <t xml:space="preserve">Providing guarantees and deposits                          </t>
  </si>
  <si>
    <t>C2.1.4.2</t>
  </si>
  <si>
    <t xml:space="preserve">Handling costs and profit in respect of item C2.1.4.1 above            </t>
  </si>
  <si>
    <t>C2.1.5</t>
  </si>
  <si>
    <t>Provision of record drawings and applicable data</t>
  </si>
  <si>
    <t>C2.1.6</t>
  </si>
  <si>
    <t>Trench excavation (in soft material)</t>
  </si>
  <si>
    <t>C2.1.6.1</t>
  </si>
  <si>
    <t>Trenches up to 1,0m wide</t>
  </si>
  <si>
    <t>Up to 1,0m deep</t>
  </si>
  <si>
    <t>Over 1,0m and up to 2,0m deep</t>
  </si>
  <si>
    <t>Over 2,0m deep etc. to be inserted, increased by additional 1,0m depths as required</t>
  </si>
  <si>
    <t>C2.1.6.2</t>
  </si>
  <si>
    <t>Trenches over 1,0m and up to 2,0m wide</t>
  </si>
  <si>
    <t>Over 2,0m deep etc., increased by additional 1,0m depths as required</t>
  </si>
  <si>
    <t>C2.1.6.3</t>
  </si>
  <si>
    <t>Trenches over 2,0m wide and up to 3,0m etc., increased by additional 1,0m widths as required</t>
  </si>
  <si>
    <t>C2.1.7</t>
  </si>
  <si>
    <t>Extra over items C2.1.6, C2.1.8 and C2.1.16 for excavating in:</t>
  </si>
  <si>
    <t>C2.1.7.1</t>
  </si>
  <si>
    <t xml:space="preserve">Hard material irrespective of depth </t>
  </si>
  <si>
    <t>C2.1.7.2</t>
  </si>
  <si>
    <t xml:space="preserve">Stabilised material irrespective of depth </t>
  </si>
  <si>
    <t>C2.1.8</t>
  </si>
  <si>
    <t>Excavations outside the normal trench profile</t>
  </si>
  <si>
    <t>C2.1.9</t>
  </si>
  <si>
    <t>Trench excavation using labour enhanced construction methods</t>
  </si>
  <si>
    <t>C2.1.9.1</t>
  </si>
  <si>
    <t>Over 1,0m and up to 1,5m deep</t>
  </si>
  <si>
    <t>C2.1.9.2</t>
  </si>
  <si>
    <t>C2.1.9.3</t>
  </si>
  <si>
    <t>C2.1.9.4</t>
  </si>
  <si>
    <t>C2.1.10</t>
  </si>
  <si>
    <t>Excavation in tunnels exceeding 3,0m in length in:</t>
  </si>
  <si>
    <t>C2.1.10.1</t>
  </si>
  <si>
    <t xml:space="preserve">Soft material </t>
  </si>
  <si>
    <t>C2.1.10.2</t>
  </si>
  <si>
    <t xml:space="preserve">Hard material  </t>
  </si>
  <si>
    <t>C2.1.11</t>
  </si>
  <si>
    <t>Backfilling of trenches</t>
  </si>
  <si>
    <t>C2.1.11.1</t>
  </si>
  <si>
    <t>From the excavated trench material</t>
  </si>
  <si>
    <t xml:space="preserve">From other excavations on Site </t>
  </si>
  <si>
    <t>From approved borrow areas</t>
  </si>
  <si>
    <t>From sources provided by the Contractor</t>
  </si>
  <si>
    <t>C2.1.11.2</t>
  </si>
  <si>
    <t>C2.1.12</t>
  </si>
  <si>
    <t xml:space="preserve">Backfilling additional excavations in trench floors due to poor founding conditions using: </t>
  </si>
  <si>
    <t>C2.1.12.1</t>
  </si>
  <si>
    <t>C2.1.12.2</t>
  </si>
  <si>
    <t>C2.1.12.3</t>
  </si>
  <si>
    <t>C2.1.13</t>
  </si>
  <si>
    <t>Extra over item C2.1.11 for backfilling with soil cement or stabilised material</t>
  </si>
  <si>
    <t>C2.1.13.1</t>
  </si>
  <si>
    <t>C2.1.13.2</t>
  </si>
  <si>
    <t>C2.1.13.3</t>
  </si>
  <si>
    <t>C2.1.13.4</t>
  </si>
  <si>
    <t>kilogram (kg)</t>
  </si>
  <si>
    <t>C2.1.14</t>
  </si>
  <si>
    <t>Extra over items C2.1.11, C2.1.12 and C2.1.13 for additional compaction of backfill</t>
  </si>
  <si>
    <t>C2.1.14.1</t>
  </si>
  <si>
    <t>Compaction increased from 90% of MDD to 93% of MDD</t>
  </si>
  <si>
    <t>C2.1.14.2</t>
  </si>
  <si>
    <t>Compaction increased from 93% of MDD to 95% of MDD</t>
  </si>
  <si>
    <t>C2.1.14.3</t>
  </si>
  <si>
    <t>Compaction increased from 95% of MDD to 98% of MDD</t>
  </si>
  <si>
    <t>C2.1.15</t>
  </si>
  <si>
    <t>Stone packing</t>
  </si>
  <si>
    <t>C2.1.15.1</t>
  </si>
  <si>
    <t>In bolsters</t>
  </si>
  <si>
    <t>C2.1.15.2</t>
  </si>
  <si>
    <t>In tunnels</t>
  </si>
  <si>
    <t>C2.1.16</t>
  </si>
  <si>
    <t>C2.1.17</t>
  </si>
  <si>
    <t>Removal and disposal of spoil material from trench excavations:</t>
  </si>
  <si>
    <t>C2.1.17.1</t>
  </si>
  <si>
    <t>To spoil sites provided by the Employer as indicated in the Contract Documentation or as instructed by the Engineer</t>
  </si>
  <si>
    <t>C2.1.17.2</t>
  </si>
  <si>
    <t>To spoil sites or dumping areas provided by the Contractor</t>
  </si>
  <si>
    <t>C2.1.18</t>
  </si>
  <si>
    <t xml:space="preserve">Timbering, strutting and shoring  </t>
  </si>
  <si>
    <t>C2.1.18.1</t>
  </si>
  <si>
    <t xml:space="preserve">Timbering, strutting and shoring left in excavations  </t>
  </si>
  <si>
    <t>C2.1.18.2</t>
  </si>
  <si>
    <t>C2.1.19</t>
  </si>
  <si>
    <t>Dealing with water during services work</t>
  </si>
  <si>
    <t>C2.1.19.1</t>
  </si>
  <si>
    <t>Dealing with surface water</t>
  </si>
  <si>
    <t>C2.1.19.2</t>
  </si>
  <si>
    <t>Dealing with subsurface water</t>
  </si>
  <si>
    <t>C2.1.20</t>
  </si>
  <si>
    <t>C2.1.20.1</t>
  </si>
  <si>
    <t>Provide equipment</t>
  </si>
  <si>
    <t>C2.1.20.2</t>
  </si>
  <si>
    <t>Operate and maintain</t>
  </si>
  <si>
    <t>day</t>
  </si>
  <si>
    <t>C2.1.20.3</t>
  </si>
  <si>
    <t>Remove equipment</t>
  </si>
  <si>
    <t>C2.1.21</t>
  </si>
  <si>
    <t>Supply and installation of sandbags in trenches</t>
  </si>
  <si>
    <t>C2.1.21.1</t>
  </si>
  <si>
    <t>number of bags (No.)</t>
  </si>
  <si>
    <t>C2.1.21.2</t>
  </si>
  <si>
    <t>C2.1.22</t>
  </si>
  <si>
    <t>Existing services that intersect or adjoin a trench</t>
  </si>
  <si>
    <t>C2.1.22.1</t>
  </si>
  <si>
    <t>C2.1.22.2</t>
  </si>
  <si>
    <t>C2.1.23</t>
  </si>
  <si>
    <t>Reinstatement of trenches in existing surfaced roads using:</t>
  </si>
  <si>
    <t>C2.1.23.1</t>
  </si>
  <si>
    <t>C2.1.23.2</t>
  </si>
  <si>
    <t>C2.1.23.3</t>
  </si>
  <si>
    <t>C2.1.23.4</t>
  </si>
  <si>
    <t>C2.1.23.5</t>
  </si>
  <si>
    <t>C2.1.23.6</t>
  </si>
  <si>
    <t>C2.1.23.7</t>
  </si>
  <si>
    <t>ton (t)</t>
  </si>
  <si>
    <t>C2.1.23.8</t>
  </si>
  <si>
    <t>C2.1.24</t>
  </si>
  <si>
    <t xml:space="preserve">Saw-cutting before excavation </t>
  </si>
  <si>
    <t>C2.1.24.1</t>
  </si>
  <si>
    <t>Saw-cutting asphalt to an average depth:</t>
  </si>
  <si>
    <t>Not exceeding 50mm</t>
  </si>
  <si>
    <t>Exceeding 50mm but not exceeding 100mm</t>
  </si>
  <si>
    <t>Exceeding 100mm but not exceeding 150mm</t>
  </si>
  <si>
    <t>C2.1.24.2</t>
  </si>
  <si>
    <t>Saw-cutting concrete to an average depth:</t>
  </si>
  <si>
    <t>C2.1.24.3</t>
  </si>
  <si>
    <t>C2.1.25</t>
  </si>
  <si>
    <t>Removal of existing services:</t>
  </si>
  <si>
    <t>C2.1.25.1</t>
  </si>
  <si>
    <t>C2.1.25.2</t>
  </si>
  <si>
    <t>C2.1.25.3</t>
  </si>
  <si>
    <t>C2.1.26</t>
  </si>
  <si>
    <t>Disposal of existing service materials:</t>
  </si>
  <si>
    <t>C2.1.26.1</t>
  </si>
  <si>
    <t>C2.1.26.2</t>
  </si>
  <si>
    <t>C2.1.26.3</t>
  </si>
  <si>
    <r>
      <t xml:space="preserve">… etc. </t>
    </r>
    <r>
      <rPr>
        <i/>
        <sz val="10"/>
        <color theme="1"/>
        <rFont val="Arial"/>
        <family val="2"/>
      </rPr>
      <t>(insert additional items as required)</t>
    </r>
  </si>
  <si>
    <t>C2.1.27</t>
  </si>
  <si>
    <t>Demolition of existing manholes, access chambers and other service structures consisting of:</t>
  </si>
  <si>
    <t>C2.1.27.1</t>
  </si>
  <si>
    <t>Unreinforced concrete</t>
  </si>
  <si>
    <t>C2.1.27.2</t>
  </si>
  <si>
    <t>Reinforced concrete</t>
  </si>
  <si>
    <t>C2.1.27.3</t>
  </si>
  <si>
    <t>Masonry</t>
  </si>
  <si>
    <t>C2.2</t>
  </si>
  <si>
    <t>DRY SERVICES</t>
  </si>
  <si>
    <t>C2.2.1</t>
  </si>
  <si>
    <t>Supply, lay and prove ducts</t>
  </si>
  <si>
    <t>C2.2.1.1</t>
  </si>
  <si>
    <r>
      <t xml:space="preserve">… </t>
    </r>
    <r>
      <rPr>
        <i/>
        <sz val="10"/>
        <color theme="1"/>
        <rFont val="Arial"/>
        <family val="2"/>
      </rPr>
      <t>(state for each duct the material type, class, joint type etc. (example HDPE pliable type N450 with compression couplings))</t>
    </r>
  </si>
  <si>
    <r>
      <t xml:space="preserve">… </t>
    </r>
    <r>
      <rPr>
        <i/>
        <sz val="10"/>
        <color theme="1"/>
        <rFont val="Arial"/>
        <family val="2"/>
      </rPr>
      <t>(state diameter (example 110mm diameter (OD))</t>
    </r>
  </si>
  <si>
    <r>
      <t xml:space="preserve">… </t>
    </r>
    <r>
      <rPr>
        <i/>
        <sz val="10"/>
        <color theme="1"/>
        <rFont val="Arial"/>
        <family val="2"/>
      </rPr>
      <t>(state diameter (example 160mm diameter (OD))</t>
    </r>
  </si>
  <si>
    <t>C2.2.1.2</t>
  </si>
  <si>
    <r>
      <t xml:space="preserve">… </t>
    </r>
    <r>
      <rPr>
        <i/>
        <sz val="10"/>
        <color theme="1"/>
        <rFont val="Arial"/>
        <family val="2"/>
      </rPr>
      <t>(state for each duct the material type, class, joint type etc.)</t>
    </r>
  </si>
  <si>
    <r>
      <t xml:space="preserve">… </t>
    </r>
    <r>
      <rPr>
        <i/>
        <sz val="10"/>
        <color theme="1"/>
        <rFont val="Arial"/>
        <family val="2"/>
      </rPr>
      <t>(state diameter)</t>
    </r>
  </si>
  <si>
    <t>C2.2.2</t>
  </si>
  <si>
    <t>Extra over item C2.2.1 for the provision of split ducts</t>
  </si>
  <si>
    <t>C2.2.2.1</t>
  </si>
  <si>
    <r>
      <t xml:space="preserve">… </t>
    </r>
    <r>
      <rPr>
        <i/>
        <sz val="10"/>
        <color theme="1"/>
        <rFont val="Arial"/>
        <family val="2"/>
      </rPr>
      <t>(state for each duct the material type, class, etc.)</t>
    </r>
  </si>
  <si>
    <t>C2.2.2.2</t>
  </si>
  <si>
    <r>
      <t xml:space="preserve">… </t>
    </r>
    <r>
      <rPr>
        <i/>
        <sz val="10"/>
        <color theme="1"/>
        <rFont val="Arial"/>
        <family val="2"/>
      </rPr>
      <t>(state for each duct the material type, class etc.)</t>
    </r>
  </si>
  <si>
    <t>C2.2.3</t>
  </si>
  <si>
    <t>Lay and prove ducts provided by others</t>
  </si>
  <si>
    <t>C2.2.3.1</t>
  </si>
  <si>
    <r>
      <t xml:space="preserve">… </t>
    </r>
    <r>
      <rPr>
        <i/>
        <sz val="10"/>
        <color theme="1"/>
        <rFont val="Arial"/>
        <family val="2"/>
      </rPr>
      <t>(state for each duct to be laid the material type)</t>
    </r>
  </si>
  <si>
    <t>C2.2.3.2</t>
  </si>
  <si>
    <t>C2.2.4</t>
  </si>
  <si>
    <t>Bedding for ducts compacted to 90 % of MDD (100 % for sand) using material:</t>
  </si>
  <si>
    <t>C2.2.4.1</t>
  </si>
  <si>
    <t>Selected from the excavated trench material</t>
  </si>
  <si>
    <t>C2.2.4.2</t>
  </si>
  <si>
    <t>Selected from other excavations on site</t>
  </si>
  <si>
    <t>C2.2.4.3</t>
  </si>
  <si>
    <t>Selected from approved borrow areas</t>
  </si>
  <si>
    <t>C2.2.4.4</t>
  </si>
  <si>
    <t>Selected from sources provided by the Contractor</t>
  </si>
  <si>
    <t>C2.2.4.5</t>
  </si>
  <si>
    <t>From commercial sources</t>
  </si>
  <si>
    <r>
      <t xml:space="preserve">Non-cohesive material </t>
    </r>
    <r>
      <rPr>
        <i/>
        <sz val="10"/>
        <color theme="1"/>
        <rFont val="Arial"/>
        <family val="2"/>
      </rPr>
      <t>(state material type)</t>
    </r>
  </si>
  <si>
    <r>
      <t xml:space="preserve">Crushed stone material </t>
    </r>
    <r>
      <rPr>
        <i/>
        <sz val="10"/>
        <color theme="1"/>
        <rFont val="Arial"/>
        <family val="2"/>
      </rPr>
      <t>(state material type)</t>
    </r>
    <r>
      <rPr>
        <sz val="10"/>
        <color theme="1"/>
        <rFont val="Arial"/>
        <family val="2"/>
      </rPr>
      <t xml:space="preserve"> </t>
    </r>
  </si>
  <si>
    <t>C2.2.4.6</t>
  </si>
  <si>
    <t>Extra over items C2.2.4.1 to C2.2.4.5 for stabilising material with cement</t>
  </si>
  <si>
    <t>C2.2.4.7</t>
  </si>
  <si>
    <r>
      <t xml:space="preserve">Cement </t>
    </r>
    <r>
      <rPr>
        <i/>
        <sz val="10"/>
        <color theme="1"/>
        <rFont val="Arial"/>
        <family val="2"/>
      </rPr>
      <t>(state class/type of cement)</t>
    </r>
    <r>
      <rPr>
        <sz val="10"/>
        <color theme="1"/>
        <rFont val="Arial"/>
        <family val="2"/>
      </rPr>
      <t xml:space="preserve"> for stabilising bedding</t>
    </r>
  </si>
  <si>
    <t>C2.2.5</t>
  </si>
  <si>
    <t>Concrete for bedding and encasement of ducts</t>
  </si>
  <si>
    <t>C2.2.5.1</t>
  </si>
  <si>
    <r>
      <t xml:space="preserve">Concrete bedding </t>
    </r>
    <r>
      <rPr>
        <i/>
        <sz val="10"/>
        <color theme="1"/>
        <rFont val="Arial"/>
        <family val="2"/>
      </rPr>
      <t>(state class of concrete)</t>
    </r>
  </si>
  <si>
    <t>C2.2.5.2</t>
  </si>
  <si>
    <r>
      <t xml:space="preserve">Concrete encasement of ducts </t>
    </r>
    <r>
      <rPr>
        <i/>
        <sz val="10"/>
        <color theme="1"/>
        <rFont val="Arial"/>
        <family val="2"/>
      </rPr>
      <t>(state class of concrete)</t>
    </r>
    <r>
      <rPr>
        <b/>
        <sz val="10"/>
        <color theme="1"/>
        <rFont val="Arial"/>
        <family val="2"/>
      </rPr>
      <t xml:space="preserve"> </t>
    </r>
  </si>
  <si>
    <t>C2.2.6</t>
  </si>
  <si>
    <t>Duct accessories (markers, marking, draw wires and end caps etc.)</t>
  </si>
  <si>
    <t>C2.2.6.1</t>
  </si>
  <si>
    <r>
      <t xml:space="preserve">Duct markers </t>
    </r>
    <r>
      <rPr>
        <i/>
        <sz val="10"/>
        <color theme="1"/>
        <rFont val="Arial"/>
        <family val="2"/>
      </rPr>
      <t>(state type)</t>
    </r>
    <r>
      <rPr>
        <sz val="10"/>
        <color theme="1"/>
        <rFont val="Arial"/>
        <family val="2"/>
      </rPr>
      <t xml:space="preserve"> </t>
    </r>
  </si>
  <si>
    <t>C2.2.6.2</t>
  </si>
  <si>
    <r>
      <t xml:space="preserve">Duct marking </t>
    </r>
    <r>
      <rPr>
        <i/>
        <sz val="10"/>
        <color theme="1"/>
        <rFont val="Arial"/>
        <family val="2"/>
      </rPr>
      <t>(state type)</t>
    </r>
  </si>
  <si>
    <t>C2.2.6.3</t>
  </si>
  <si>
    <r>
      <t xml:space="preserve">Draw wires </t>
    </r>
    <r>
      <rPr>
        <i/>
        <sz val="10"/>
        <color theme="1"/>
        <rFont val="Arial"/>
        <family val="2"/>
      </rPr>
      <t>(state type)</t>
    </r>
  </si>
  <si>
    <t>C2.2.6.4</t>
  </si>
  <si>
    <r>
      <t xml:space="preserve">End caps or plugs </t>
    </r>
    <r>
      <rPr>
        <i/>
        <sz val="10"/>
        <color theme="1"/>
        <rFont val="Arial"/>
        <family val="2"/>
      </rPr>
      <t>(state type)</t>
    </r>
    <r>
      <rPr>
        <sz val="10"/>
        <color theme="1"/>
        <rFont val="Arial"/>
        <family val="2"/>
      </rPr>
      <t xml:space="preserve">  </t>
    </r>
  </si>
  <si>
    <t>C2.2.6.5</t>
  </si>
  <si>
    <t>Other accessories</t>
  </si>
  <si>
    <r>
      <t xml:space="preserve">… </t>
    </r>
    <r>
      <rPr>
        <i/>
        <sz val="10"/>
        <color theme="1"/>
        <rFont val="Arial"/>
        <family val="2"/>
      </rPr>
      <t>(state type)</t>
    </r>
  </si>
  <si>
    <t>C2.2.7</t>
  </si>
  <si>
    <t xml:space="preserve">Handholes, manholes and access chambers for ducts </t>
  </si>
  <si>
    <t>C2.2.7.1</t>
  </si>
  <si>
    <r>
      <t xml:space="preserve">Handholes </t>
    </r>
    <r>
      <rPr>
        <i/>
        <sz val="10"/>
        <color theme="1"/>
        <rFont val="Arial"/>
        <family val="2"/>
      </rPr>
      <t>(state type and drawing reference etc.)</t>
    </r>
  </si>
  <si>
    <r>
      <t xml:space="preserve">… </t>
    </r>
    <r>
      <rPr>
        <i/>
        <sz val="10"/>
        <color theme="1"/>
        <rFont val="Arial"/>
        <family val="2"/>
      </rPr>
      <t>(state depth range (example over 1,0m and up to 1,5m deep))</t>
    </r>
  </si>
  <si>
    <r>
      <t xml:space="preserve">… </t>
    </r>
    <r>
      <rPr>
        <i/>
        <sz val="10"/>
        <color theme="1"/>
        <rFont val="Arial"/>
        <family val="2"/>
      </rPr>
      <t>(state depth range (example over 1,5m and up to 2,0m deep))</t>
    </r>
  </si>
  <si>
    <t>C2.2.7.2</t>
  </si>
  <si>
    <r>
      <t xml:space="preserve">Manholes </t>
    </r>
    <r>
      <rPr>
        <i/>
        <sz val="10"/>
        <color theme="1"/>
        <rFont val="Arial"/>
        <family val="2"/>
      </rPr>
      <t>(state type and drawing reference etc.)</t>
    </r>
    <r>
      <rPr>
        <b/>
        <sz val="10"/>
        <color theme="1"/>
        <rFont val="Arial"/>
        <family val="2"/>
      </rPr>
      <t xml:space="preserve"> </t>
    </r>
  </si>
  <si>
    <r>
      <t xml:space="preserve">… </t>
    </r>
    <r>
      <rPr>
        <i/>
        <sz val="10"/>
        <color theme="1"/>
        <rFont val="Arial"/>
        <family val="2"/>
      </rPr>
      <t>(state depth range)</t>
    </r>
  </si>
  <si>
    <t>C2.2.7.3</t>
  </si>
  <si>
    <r>
      <t xml:space="preserve">Access chambers </t>
    </r>
    <r>
      <rPr>
        <i/>
        <sz val="10"/>
        <color theme="1"/>
        <rFont val="Arial"/>
        <family val="2"/>
      </rPr>
      <t>(state type and drawing reference etc.)</t>
    </r>
    <r>
      <rPr>
        <sz val="10"/>
        <color theme="1"/>
        <rFont val="Arial"/>
        <family val="2"/>
      </rPr>
      <t xml:space="preserve">   </t>
    </r>
  </si>
  <si>
    <t>C2.2.7.4</t>
  </si>
  <si>
    <t>Other structures</t>
  </si>
  <si>
    <r>
      <t xml:space="preserve">… </t>
    </r>
    <r>
      <rPr>
        <i/>
        <sz val="10"/>
        <color theme="1"/>
        <rFont val="Arial"/>
        <family val="2"/>
      </rPr>
      <t>(state type, depth range and drawing reference etc.)</t>
    </r>
  </si>
  <si>
    <t>C2.2.8</t>
  </si>
  <si>
    <t>Covers and frames for duct handholes, manholes and access chambers</t>
  </si>
  <si>
    <t>C2.2.8.1</t>
  </si>
  <si>
    <r>
      <t xml:space="preserve">… </t>
    </r>
    <r>
      <rPr>
        <i/>
        <sz val="10"/>
        <color theme="1"/>
        <rFont val="Arial"/>
        <family val="2"/>
      </rPr>
      <t>(State type, strength class and size of cover and frame)</t>
    </r>
  </si>
  <si>
    <t>C2.2.8.2</t>
  </si>
  <si>
    <t>C2.2.8.3</t>
  </si>
  <si>
    <t>C2.2.8.4</t>
  </si>
  <si>
    <t>C2.2.9</t>
  </si>
  <si>
    <t>Install duct handhole, manhole and access chamber covers and frames provided by others</t>
  </si>
  <si>
    <t>C2.2.9.1</t>
  </si>
  <si>
    <t>C2.2.9.2</t>
  </si>
  <si>
    <t>C2.2.9.3</t>
  </si>
  <si>
    <t>C2.2.9.4</t>
  </si>
  <si>
    <t>C2.3</t>
  </si>
  <si>
    <t>WET SERVICES</t>
  </si>
  <si>
    <t>C2.3.1</t>
  </si>
  <si>
    <r>
      <t xml:space="preserve">Supply, lay, </t>
    </r>
    <r>
      <rPr>
        <b/>
        <sz val="10"/>
        <rFont val="Arial"/>
        <family val="2"/>
      </rPr>
      <t>joint and test sewers</t>
    </r>
  </si>
  <si>
    <t>C2.3.1.1</t>
  </si>
  <si>
    <r>
      <t xml:space="preserve">… </t>
    </r>
    <r>
      <rPr>
        <i/>
        <sz val="10"/>
        <color theme="1"/>
        <rFont val="Arial"/>
        <family val="2"/>
      </rPr>
      <t>(State for each sewer the pipe material type, class, joint type and the class of bedding etc.)</t>
    </r>
  </si>
  <si>
    <t>C2.3.1.2</t>
  </si>
  <si>
    <r>
      <t xml:space="preserve">… </t>
    </r>
    <r>
      <rPr>
        <i/>
        <sz val="10"/>
        <color theme="1"/>
        <rFont val="Arial"/>
        <family val="2"/>
      </rPr>
      <t>(state for each sewer the pipe material type, class, joint type and the class of bedding etc.)</t>
    </r>
  </si>
  <si>
    <t>C2.3.1.3</t>
  </si>
  <si>
    <r>
      <t xml:space="preserve">…etc. </t>
    </r>
    <r>
      <rPr>
        <i/>
        <sz val="10"/>
        <color theme="1"/>
        <rFont val="Arial"/>
        <family val="2"/>
      </rPr>
      <t>(insert additional items as required)</t>
    </r>
  </si>
  <si>
    <t>C2.3.2</t>
  </si>
  <si>
    <t>Extra over item C2.3.1 for sewer specials</t>
  </si>
  <si>
    <t>C2.3.2.1</t>
  </si>
  <si>
    <r>
      <t xml:space="preserve">… </t>
    </r>
    <r>
      <rPr>
        <i/>
        <sz val="10"/>
        <color theme="1"/>
        <rFont val="Arial"/>
        <family val="2"/>
      </rPr>
      <t>(state for each sewer special the type, class, etc.)</t>
    </r>
  </si>
  <si>
    <t>C2.3.2.2</t>
  </si>
  <si>
    <t>C2.3.2.3</t>
  </si>
  <si>
    <t>C2.3.3</t>
  </si>
  <si>
    <t>Bedding for sewers (Class B and C) and fill blanket compacted to 90% of MDD (100% for sand)</t>
  </si>
  <si>
    <t>C2.3.3.1</t>
  </si>
  <si>
    <t>Bedding using selected granular material</t>
  </si>
  <si>
    <t>From other excavations on site</t>
  </si>
  <si>
    <t>C2.3.3.2</t>
  </si>
  <si>
    <t>Selected fill blanket material</t>
  </si>
  <si>
    <t>From other excavations on Site</t>
  </si>
  <si>
    <t>C2.3.3.3</t>
  </si>
  <si>
    <t xml:space="preserve">Extra over items C2.3.3.1(a) to C2.3.3.1(c) and C2.3.3.2(a) to C2.3.3.2(c) for screening material    </t>
  </si>
  <si>
    <t>C2.3.4</t>
  </si>
  <si>
    <t>Concrete for bedding (Class A) and encasement for sewers</t>
  </si>
  <si>
    <t>C2.3.4.1</t>
  </si>
  <si>
    <r>
      <t xml:space="preserve">Concrete (Class A) bedding </t>
    </r>
    <r>
      <rPr>
        <i/>
        <sz val="10"/>
        <color theme="1"/>
        <rFont val="Arial"/>
        <family val="2"/>
      </rPr>
      <t>(state class of concrete)</t>
    </r>
  </si>
  <si>
    <t>C2.3.4.2</t>
  </si>
  <si>
    <r>
      <t xml:space="preserve">Concrete encasement </t>
    </r>
    <r>
      <rPr>
        <i/>
        <sz val="10"/>
        <color theme="1"/>
        <rFont val="Arial"/>
        <family val="2"/>
      </rPr>
      <t xml:space="preserve">(state class of concrete)  </t>
    </r>
  </si>
  <si>
    <t>C2.3.5</t>
  </si>
  <si>
    <t xml:space="preserve">Manholes, inspection chambers and cleaning eyes for sewers </t>
  </si>
  <si>
    <t>C2.3.5.1</t>
  </si>
  <si>
    <r>
      <t xml:space="preserve">Manholes </t>
    </r>
    <r>
      <rPr>
        <i/>
        <sz val="10"/>
        <color theme="1"/>
        <rFont val="Arial"/>
        <family val="2"/>
      </rPr>
      <t>(state type and drawing reference etc.)</t>
    </r>
    <r>
      <rPr>
        <sz val="10"/>
        <color theme="1"/>
        <rFont val="Arial"/>
        <family val="2"/>
      </rPr>
      <t xml:space="preserve"> </t>
    </r>
  </si>
  <si>
    <r>
      <t xml:space="preserve">… </t>
    </r>
    <r>
      <rPr>
        <i/>
        <sz val="10"/>
        <color theme="1"/>
        <rFont val="Arial"/>
        <family val="2"/>
      </rPr>
      <t>(state pipe size and depth range)</t>
    </r>
  </si>
  <si>
    <t>C2.3.5.2</t>
  </si>
  <si>
    <r>
      <t xml:space="preserve">Extra over item C2.3.5.1 for backdrops for manholes </t>
    </r>
    <r>
      <rPr>
        <i/>
        <sz val="10"/>
        <color theme="1"/>
        <rFont val="Arial"/>
        <family val="2"/>
      </rPr>
      <t>(state type and drawing reference etc.)</t>
    </r>
  </si>
  <si>
    <t>C2.3.5.3</t>
  </si>
  <si>
    <r>
      <t xml:space="preserve">Inspection chambers </t>
    </r>
    <r>
      <rPr>
        <i/>
        <sz val="10"/>
        <color theme="1"/>
        <rFont val="Arial"/>
        <family val="2"/>
      </rPr>
      <t>(state type and drawing reference etc.)</t>
    </r>
    <r>
      <rPr>
        <b/>
        <sz val="10"/>
        <color theme="1"/>
        <rFont val="Arial"/>
        <family val="2"/>
      </rPr>
      <t xml:space="preserve"> </t>
    </r>
  </si>
  <si>
    <t>C2.3.5.4</t>
  </si>
  <si>
    <r>
      <t xml:space="preserve">Cleaning eyes </t>
    </r>
    <r>
      <rPr>
        <i/>
        <sz val="10"/>
        <color theme="1"/>
        <rFont val="Arial"/>
        <family val="2"/>
      </rPr>
      <t>(state type and drawing reference etc.)</t>
    </r>
  </si>
  <si>
    <t>C2.3.5.5</t>
  </si>
  <si>
    <r>
      <t xml:space="preserve">Other structures </t>
    </r>
    <r>
      <rPr>
        <i/>
        <sz val="10"/>
        <color theme="1"/>
        <rFont val="Arial"/>
        <family val="2"/>
      </rPr>
      <t>(state type and drawing reference etc.)</t>
    </r>
  </si>
  <si>
    <t>C2.3.6</t>
  </si>
  <si>
    <t>Covers and frames for sewer manholes, inspection chambers and other structures</t>
  </si>
  <si>
    <t>C2.3.6.1</t>
  </si>
  <si>
    <r>
      <t xml:space="preserve">… </t>
    </r>
    <r>
      <rPr>
        <i/>
        <sz val="10"/>
        <color theme="1"/>
        <rFont val="Arial"/>
        <family val="2"/>
      </rPr>
      <t>(state type, strength class and size of cover and frame)</t>
    </r>
  </si>
  <si>
    <t>C2.3.6.2</t>
  </si>
  <si>
    <t>C2.3.6.3</t>
  </si>
  <si>
    <t>C2.3.6.4</t>
  </si>
  <si>
    <t>C2.3.7</t>
  </si>
  <si>
    <t>Sewer accessories (anchor blocks, marker posts, plug stoppers etc.)</t>
  </si>
  <si>
    <t>C2.3.7.1</t>
  </si>
  <si>
    <r>
      <t xml:space="preserve">Anchor blocks </t>
    </r>
    <r>
      <rPr>
        <i/>
        <sz val="10"/>
        <color theme="1"/>
        <rFont val="Arial"/>
        <family val="2"/>
      </rPr>
      <t>(state type and drawing reference)</t>
    </r>
    <r>
      <rPr>
        <sz val="10"/>
        <color theme="1"/>
        <rFont val="Arial"/>
        <family val="2"/>
      </rPr>
      <t xml:space="preserve"> </t>
    </r>
  </si>
  <si>
    <t>C2.3.7.2</t>
  </si>
  <si>
    <r>
      <t xml:space="preserve">Anchor blocks </t>
    </r>
    <r>
      <rPr>
        <i/>
        <sz val="10"/>
        <color theme="1"/>
        <rFont val="Arial"/>
        <family val="2"/>
      </rPr>
      <t>(state type and drawing reference)</t>
    </r>
  </si>
  <si>
    <t>C2.3.7.3</t>
  </si>
  <si>
    <r>
      <t xml:space="preserve">Marker posts </t>
    </r>
    <r>
      <rPr>
        <i/>
        <sz val="10"/>
        <color theme="1"/>
        <rFont val="Arial"/>
        <family val="2"/>
      </rPr>
      <t>(state type and drawing reference)</t>
    </r>
    <r>
      <rPr>
        <sz val="10"/>
        <color theme="1"/>
        <rFont val="Arial"/>
        <family val="2"/>
      </rPr>
      <t xml:space="preserve"> </t>
    </r>
  </si>
  <si>
    <t>C2.3.7.4</t>
  </si>
  <si>
    <r>
      <t xml:space="preserve">Plug stoppers </t>
    </r>
    <r>
      <rPr>
        <i/>
        <sz val="10"/>
        <color theme="1"/>
        <rFont val="Arial"/>
        <family val="2"/>
      </rPr>
      <t>(state type)</t>
    </r>
  </si>
  <si>
    <t>C2.3.7.5</t>
  </si>
  <si>
    <t>C2.3.8</t>
  </si>
  <si>
    <r>
      <t>Sewer connections</t>
    </r>
    <r>
      <rPr>
        <b/>
        <sz val="10"/>
        <color rgb="FF000000"/>
        <rFont val="Arial"/>
        <family val="2"/>
      </rPr>
      <t xml:space="preserve"> (erf and existing line connections)</t>
    </r>
  </si>
  <si>
    <t>C2.3.8.1</t>
  </si>
  <si>
    <r>
      <t xml:space="preserve">Erf connections </t>
    </r>
    <r>
      <rPr>
        <i/>
        <sz val="10"/>
        <color theme="1"/>
        <rFont val="Arial"/>
        <family val="2"/>
      </rPr>
      <t>(state type, depth range and drawing reference)</t>
    </r>
  </si>
  <si>
    <r>
      <t xml:space="preserve">Connection length </t>
    </r>
    <r>
      <rPr>
        <i/>
        <sz val="10"/>
        <color theme="1"/>
        <rFont val="Arial"/>
        <family val="2"/>
      </rPr>
      <t>(state length in metres)</t>
    </r>
    <r>
      <rPr>
        <sz val="10"/>
        <color theme="1"/>
        <rFont val="Arial"/>
        <family val="2"/>
      </rPr>
      <t xml:space="preserve"> </t>
    </r>
  </si>
  <si>
    <r>
      <t xml:space="preserve">Etc., </t>
    </r>
    <r>
      <rPr>
        <i/>
        <sz val="10"/>
        <rFont val="Arial"/>
        <family val="2"/>
      </rPr>
      <t xml:space="preserve">(insert additional items as required) </t>
    </r>
  </si>
  <si>
    <t>C2.3.8.2</t>
  </si>
  <si>
    <t>C2.3.8.3</t>
  </si>
  <si>
    <t>Erf connections to sewer manholes</t>
  </si>
  <si>
    <r>
      <t xml:space="preserve">… </t>
    </r>
    <r>
      <rPr>
        <i/>
        <sz val="10"/>
        <color theme="1"/>
        <rFont val="Arial"/>
        <family val="2"/>
      </rPr>
      <t>(state type, depth range, etc.)</t>
    </r>
  </si>
  <si>
    <t>C2.3.8.4</t>
  </si>
  <si>
    <t xml:space="preserve">Connecting sewers to existing manholes </t>
  </si>
  <si>
    <r>
      <t xml:space="preserve">… </t>
    </r>
    <r>
      <rPr>
        <i/>
        <sz val="10"/>
        <color theme="1"/>
        <rFont val="Arial"/>
        <family val="2"/>
      </rPr>
      <t>(state position, specification and drawing reference etc.)</t>
    </r>
  </si>
  <si>
    <t>C2.3.8.5</t>
  </si>
  <si>
    <t xml:space="preserve">Breaking into an existing sewer and building a new manhole </t>
  </si>
  <si>
    <t>C2.3.9</t>
  </si>
  <si>
    <t>Raising and lowering existing sewer manholes</t>
  </si>
  <si>
    <t>C2.3.9.1</t>
  </si>
  <si>
    <t xml:space="preserve">Raising manholes </t>
  </si>
  <si>
    <r>
      <t xml:space="preserve">… </t>
    </r>
    <r>
      <rPr>
        <i/>
        <sz val="10"/>
        <color theme="1"/>
        <rFont val="Arial"/>
        <family val="2"/>
      </rPr>
      <t>(state manhole type and drawing reference and height raised)</t>
    </r>
  </si>
  <si>
    <t>C2.3.9.2</t>
  </si>
  <si>
    <t xml:space="preserve">Lowering manholes </t>
  </si>
  <si>
    <r>
      <t xml:space="preserve">… </t>
    </r>
    <r>
      <rPr>
        <i/>
        <sz val="10"/>
        <color theme="1"/>
        <rFont val="Arial"/>
        <family val="2"/>
      </rPr>
      <t>(state manhole type and drawing reference and height lowered)</t>
    </r>
  </si>
  <si>
    <t>C2.3.10</t>
  </si>
  <si>
    <r>
      <t>Testing of sewer manholes</t>
    </r>
    <r>
      <rPr>
        <sz val="10"/>
        <rFont val="Arial"/>
        <family val="2"/>
      </rPr>
      <t xml:space="preserve">  </t>
    </r>
  </si>
  <si>
    <t>C2.3.11</t>
  </si>
  <si>
    <r>
      <t>CCTV camera inspections</t>
    </r>
    <r>
      <rPr>
        <sz val="10"/>
        <rFont val="Arial"/>
        <family val="2"/>
      </rPr>
      <t xml:space="preserve"> </t>
    </r>
  </si>
  <si>
    <t>C2.3.11.1</t>
  </si>
  <si>
    <r>
      <t xml:space="preserve">… </t>
    </r>
    <r>
      <rPr>
        <i/>
        <sz val="10"/>
        <color theme="1"/>
        <rFont val="Arial"/>
        <family val="2"/>
      </rPr>
      <t>(state pipe diameter)</t>
    </r>
  </si>
  <si>
    <t>C2.3.11.2</t>
  </si>
  <si>
    <t>C2.3.12</t>
  </si>
  <si>
    <r>
      <t xml:space="preserve">… </t>
    </r>
    <r>
      <rPr>
        <i/>
        <sz val="10"/>
        <color theme="1"/>
        <rFont val="Arial"/>
        <family val="2"/>
      </rPr>
      <t>(Pay items C2.3.12 to C2.3.20 have been deliberately left for use for additional contract specific sewer related pay items inserted via the Contract Documentation)</t>
    </r>
  </si>
  <si>
    <t>C2.3.13</t>
  </si>
  <si>
    <t>C2.3.14</t>
  </si>
  <si>
    <t>C2.3.15</t>
  </si>
  <si>
    <t>C2.3.16</t>
  </si>
  <si>
    <t>C2.3.17</t>
  </si>
  <si>
    <t>C2.3.18</t>
  </si>
  <si>
    <t>C2.3.19</t>
  </si>
  <si>
    <t>C2.3.20</t>
  </si>
  <si>
    <t>C2.3.21</t>
  </si>
  <si>
    <t>Supply and lay water mains complete with couplings</t>
  </si>
  <si>
    <t>C2.3.21.1</t>
  </si>
  <si>
    <r>
      <t xml:space="preserve">… </t>
    </r>
    <r>
      <rPr>
        <i/>
        <sz val="10"/>
        <color theme="1"/>
        <rFont val="Arial"/>
        <family val="2"/>
      </rPr>
      <t>(state for each water main the pipe material type, class, coupling type and the class of bedding etc.)</t>
    </r>
  </si>
  <si>
    <t>C2.3.21.2</t>
  </si>
  <si>
    <t>C2.3.21.3</t>
  </si>
  <si>
    <t>C2.3.22</t>
  </si>
  <si>
    <t xml:space="preserve">Extra over item C2.3.21 for supplying and fixing water main fittings or specials complete with couplings </t>
  </si>
  <si>
    <t>C2.3.22.1</t>
  </si>
  <si>
    <r>
      <t xml:space="preserve">… </t>
    </r>
    <r>
      <rPr>
        <i/>
        <sz val="10"/>
        <color theme="1"/>
        <rFont val="Arial"/>
        <family val="2"/>
      </rPr>
      <t>(state for each water main fitting or special the type, class etc.)</t>
    </r>
  </si>
  <si>
    <t>C2.3.22.2</t>
  </si>
  <si>
    <t>C2.3.22.3</t>
  </si>
  <si>
    <t>C2.3.23</t>
  </si>
  <si>
    <t>Extra over item C2.3.21 for supplying and fixing water main valves</t>
  </si>
  <si>
    <t>C2.3.23.1</t>
  </si>
  <si>
    <r>
      <t xml:space="preserve">… </t>
    </r>
    <r>
      <rPr>
        <i/>
        <sz val="10"/>
        <color theme="1"/>
        <rFont val="Arial"/>
        <family val="2"/>
      </rPr>
      <t>(state for each water main valve the type, class etc.)</t>
    </r>
  </si>
  <si>
    <t>C2.3.23.2</t>
  </si>
  <si>
    <r>
      <t xml:space="preserve">... </t>
    </r>
    <r>
      <rPr>
        <i/>
        <sz val="10"/>
        <color theme="1"/>
        <rFont val="Arial"/>
        <family val="2"/>
      </rPr>
      <t>(state for each water main valve the type, class etc.)</t>
    </r>
  </si>
  <si>
    <t>C2.3.23.3</t>
  </si>
  <si>
    <t>C2.3.24</t>
  </si>
  <si>
    <t>Extra over item C2.3.21 for cutting of pipes and the supplying and fixing of extra couplings</t>
  </si>
  <si>
    <t>C2.3.24.1</t>
  </si>
  <si>
    <r>
      <t xml:space="preserve">… </t>
    </r>
    <r>
      <rPr>
        <i/>
        <sz val="10"/>
        <color theme="1"/>
        <rFont val="Arial"/>
        <family val="2"/>
      </rPr>
      <t>(state for each water main the pipe material type and coupling type)</t>
    </r>
  </si>
  <si>
    <t>C2.3.24.2</t>
  </si>
  <si>
    <t>C2.3.24.3</t>
  </si>
  <si>
    <t>C2.3.25</t>
  </si>
  <si>
    <t xml:space="preserve">Extra over items C2.3.21, C2.3.22 and C2.3.23 for supplying and installing joints with machined collars and special couplings </t>
  </si>
  <si>
    <t>C2.3.25.1</t>
  </si>
  <si>
    <r>
      <t xml:space="preserve">… </t>
    </r>
    <r>
      <rPr>
        <i/>
        <sz val="10"/>
        <color theme="1"/>
        <rFont val="Arial"/>
        <family val="2"/>
      </rPr>
      <t>(state for each water main the pipe collar and special coupling type)</t>
    </r>
  </si>
  <si>
    <t>C2.3.25.2</t>
  </si>
  <si>
    <t>C2.3.25.3</t>
  </si>
  <si>
    <t>C2.3.26</t>
  </si>
  <si>
    <t>Supplying and installing pipes, specials and valves on short pipe runs</t>
  </si>
  <si>
    <t>C2.3.26.1</t>
  </si>
  <si>
    <r>
      <t xml:space="preserve">… </t>
    </r>
    <r>
      <rPr>
        <i/>
        <sz val="10"/>
        <color theme="1"/>
        <rFont val="Arial"/>
        <family val="2"/>
      </rPr>
      <t>(state for each short run water main the pipe material type, class and class of bedding etc.)</t>
    </r>
  </si>
  <si>
    <r>
      <t xml:space="preserve">… </t>
    </r>
    <r>
      <rPr>
        <i/>
        <sz val="10"/>
        <color theme="1"/>
        <rFont val="Arial"/>
        <family val="2"/>
      </rPr>
      <t>(state pipe diameter and length)</t>
    </r>
  </si>
  <si>
    <t>C2.3.26.2</t>
  </si>
  <si>
    <r>
      <t xml:space="preserve">… </t>
    </r>
    <r>
      <rPr>
        <i/>
        <sz val="10"/>
        <color theme="1"/>
        <rFont val="Arial"/>
        <family val="2"/>
      </rPr>
      <t>(state for each short run water main the fitting, bend or special type, class etc.)</t>
    </r>
  </si>
  <si>
    <t>C2.3.26.3</t>
  </si>
  <si>
    <r>
      <t xml:space="preserve">… </t>
    </r>
    <r>
      <rPr>
        <i/>
        <sz val="10"/>
        <color theme="1"/>
        <rFont val="Arial"/>
        <family val="2"/>
      </rPr>
      <t>(state for each water main the number of joints to be encased (wrapped))</t>
    </r>
  </si>
  <si>
    <r>
      <t xml:space="preserve">… </t>
    </r>
    <r>
      <rPr>
        <i/>
        <sz val="10"/>
        <color theme="1"/>
        <rFont val="Arial"/>
        <family val="2"/>
      </rPr>
      <t>(describe hydrant type)</t>
    </r>
  </si>
  <si>
    <r>
      <t xml:space="preserve">… </t>
    </r>
    <r>
      <rPr>
        <i/>
        <sz val="10"/>
        <color theme="1"/>
        <rFont val="Arial"/>
        <family val="2"/>
      </rPr>
      <t>(describe water meter type)</t>
    </r>
  </si>
  <si>
    <t>Bedding for water mains (Class B and C) and fill blanket compacted to 90% of MDD (100% for sand)</t>
  </si>
  <si>
    <t>C2.3.29.3</t>
  </si>
  <si>
    <t xml:space="preserve">Extra over items C2.3.29.1(a) to C2.3.29.1(c) and C2.3.29.2(a) to C2.3.29.2(c) for screening material    </t>
  </si>
  <si>
    <t>C2.3.30</t>
  </si>
  <si>
    <t>Concrete for bedding (Class A) and encasement for water mains</t>
  </si>
  <si>
    <t>C2.3.30.1</t>
  </si>
  <si>
    <t>C2.3.30.2</t>
  </si>
  <si>
    <r>
      <t xml:space="preserve">Concrete encasement </t>
    </r>
    <r>
      <rPr>
        <i/>
        <sz val="10"/>
        <color theme="1"/>
        <rFont val="Arial"/>
        <family val="2"/>
      </rPr>
      <t>(state class of concrete)</t>
    </r>
    <r>
      <rPr>
        <sz val="10"/>
        <color theme="1"/>
        <rFont val="Arial"/>
        <family val="2"/>
      </rPr>
      <t xml:space="preserve"> </t>
    </r>
  </si>
  <si>
    <t>C2.3.31</t>
  </si>
  <si>
    <t>Manholes, valve and hydrant chambers etc. for water mains</t>
  </si>
  <si>
    <t>C2.3.31.1</t>
  </si>
  <si>
    <r>
      <t xml:space="preserve">Manholes </t>
    </r>
    <r>
      <rPr>
        <i/>
        <sz val="10"/>
        <color theme="1"/>
        <rFont val="Arial"/>
        <family val="2"/>
      </rPr>
      <t>(state type and drawing references etc.)</t>
    </r>
    <r>
      <rPr>
        <sz val="10"/>
        <color theme="1"/>
        <rFont val="Arial"/>
        <family val="2"/>
      </rPr>
      <t xml:space="preserve"> </t>
    </r>
  </si>
  <si>
    <t>C2.3.31.2</t>
  </si>
  <si>
    <r>
      <t xml:space="preserve">Valve chambers </t>
    </r>
    <r>
      <rPr>
        <i/>
        <sz val="10"/>
        <color theme="1"/>
        <rFont val="Arial"/>
        <family val="2"/>
      </rPr>
      <t>(state valve type (gate valve, single or double air valve etc.)</t>
    </r>
    <r>
      <rPr>
        <sz val="10"/>
        <color theme="1"/>
        <rFont val="Arial"/>
        <family val="2"/>
      </rPr>
      <t xml:space="preserve"> and drawing references etc.</t>
    </r>
  </si>
  <si>
    <t>C2.3.31.3</t>
  </si>
  <si>
    <r>
      <t xml:space="preserve">Hydrant chambers </t>
    </r>
    <r>
      <rPr>
        <i/>
        <sz val="10"/>
        <color theme="1"/>
        <rFont val="Arial"/>
        <family val="2"/>
      </rPr>
      <t>(state type etc. and drawing references etc.)</t>
    </r>
    <r>
      <rPr>
        <b/>
        <sz val="10"/>
        <color theme="1"/>
        <rFont val="Arial"/>
        <family val="2"/>
      </rPr>
      <t xml:space="preserve"> </t>
    </r>
  </si>
  <si>
    <t>C2.3.31.4</t>
  </si>
  <si>
    <r>
      <t xml:space="preserve">Other structures </t>
    </r>
    <r>
      <rPr>
        <i/>
        <sz val="10"/>
        <color theme="1"/>
        <rFont val="Arial"/>
        <family val="2"/>
      </rPr>
      <t>(state type etc. and drawing reference etc.)</t>
    </r>
  </si>
  <si>
    <t>C2.3.32</t>
  </si>
  <si>
    <t>Covers and frames for water main manholes, valve and hydrant chambers and other structures</t>
  </si>
  <si>
    <t>C2.3.32.1</t>
  </si>
  <si>
    <r>
      <t xml:space="preserve">… </t>
    </r>
    <r>
      <rPr>
        <i/>
        <sz val="10"/>
        <color theme="1"/>
        <rFont val="Arial"/>
        <family val="2"/>
      </rPr>
      <t>(describe manhole or chamber and state type of cover and frame)</t>
    </r>
  </si>
  <si>
    <t>C2.3.32.2</t>
  </si>
  <si>
    <t>C2.3.32.3</t>
  </si>
  <si>
    <t>C2.3.32.4</t>
  </si>
  <si>
    <t>C2.3.33</t>
  </si>
  <si>
    <r>
      <t xml:space="preserve">Water main </t>
    </r>
    <r>
      <rPr>
        <b/>
        <sz val="10"/>
        <color rgb="FF000000"/>
        <rFont val="Arial"/>
        <family val="2"/>
      </rPr>
      <t>accessories (anchor or thrust blocks, pedestals or marker posts etc.)</t>
    </r>
  </si>
  <si>
    <t>C2.3.33.1</t>
  </si>
  <si>
    <r>
      <t xml:space="preserve">Anchor or thrust blocks </t>
    </r>
    <r>
      <rPr>
        <i/>
        <sz val="10"/>
        <color theme="1"/>
        <rFont val="Arial"/>
        <family val="2"/>
      </rPr>
      <t>(state type and drawing reference)</t>
    </r>
    <r>
      <rPr>
        <sz val="10"/>
        <color theme="1"/>
        <rFont val="Arial"/>
        <family val="2"/>
      </rPr>
      <t xml:space="preserve"> </t>
    </r>
  </si>
  <si>
    <t>C2.3.33.2</t>
  </si>
  <si>
    <r>
      <t xml:space="preserve">Anchor or thrust blocks </t>
    </r>
    <r>
      <rPr>
        <i/>
        <sz val="10"/>
        <color theme="1"/>
        <rFont val="Arial"/>
        <family val="2"/>
      </rPr>
      <t>(state type and drawing reference)</t>
    </r>
  </si>
  <si>
    <t>C2.3.33.3</t>
  </si>
  <si>
    <r>
      <t xml:space="preserve">Pedestals </t>
    </r>
    <r>
      <rPr>
        <i/>
        <sz val="10"/>
        <color theme="1"/>
        <rFont val="Arial"/>
        <family val="2"/>
      </rPr>
      <t>(state type and drawing reference)</t>
    </r>
  </si>
  <si>
    <t>C2.3.33.4</t>
  </si>
  <si>
    <t>C2.3.33.5</t>
  </si>
  <si>
    <r>
      <t xml:space="preserve">Marker posts or blocks </t>
    </r>
    <r>
      <rPr>
        <i/>
        <sz val="10"/>
        <color theme="1"/>
        <rFont val="Arial"/>
        <family val="2"/>
      </rPr>
      <t>(state type and drawing reference)</t>
    </r>
    <r>
      <rPr>
        <sz val="10"/>
        <color theme="1"/>
        <rFont val="Arial"/>
        <family val="2"/>
      </rPr>
      <t xml:space="preserve"> </t>
    </r>
  </si>
  <si>
    <t>C2.3.33.6</t>
  </si>
  <si>
    <t>C2.3.34</t>
  </si>
  <si>
    <r>
      <t>Connections</t>
    </r>
    <r>
      <rPr>
        <b/>
        <sz val="10"/>
        <color rgb="FF000000"/>
        <rFont val="Arial"/>
        <family val="2"/>
      </rPr>
      <t xml:space="preserve"> to existing water mains</t>
    </r>
    <r>
      <rPr>
        <b/>
        <sz val="10"/>
        <rFont val="Arial"/>
        <family val="2"/>
      </rPr>
      <t xml:space="preserve"> </t>
    </r>
  </si>
  <si>
    <t>C2.3.34.1</t>
  </si>
  <si>
    <r>
      <t xml:space="preserve">… </t>
    </r>
    <r>
      <rPr>
        <i/>
        <sz val="10"/>
        <color theme="1"/>
        <rFont val="Arial"/>
        <family val="2"/>
      </rPr>
      <t>(state connection details)</t>
    </r>
  </si>
  <si>
    <t>C2.3.34.2</t>
  </si>
  <si>
    <t>C2.3.34.3</t>
  </si>
  <si>
    <t>C2.3.34.4</t>
  </si>
  <si>
    <t>C2.3.35</t>
  </si>
  <si>
    <t>Raising and lowering existing manholes or valve or hydrant chambers</t>
  </si>
  <si>
    <t>C2.3.35.1</t>
  </si>
  <si>
    <t>Raising manholes or valve of hydrant chambers</t>
  </si>
  <si>
    <t xml:space="preserve"> </t>
  </si>
  <si>
    <t>C2.3.35.2</t>
  </si>
  <si>
    <t>Lowering manholes or valve or hydrant chambers</t>
  </si>
  <si>
    <r>
      <t xml:space="preserve">… </t>
    </r>
    <r>
      <rPr>
        <i/>
        <sz val="10"/>
        <color theme="1"/>
        <rFont val="Arial"/>
        <family val="2"/>
      </rPr>
      <t>(state type and drawing reference and height lowered)</t>
    </r>
  </si>
  <si>
    <t>C2.3.36</t>
  </si>
  <si>
    <t xml:space="preserve">Disinfection of potable water pipelines </t>
  </si>
  <si>
    <t>C2.3.36.1</t>
  </si>
  <si>
    <r>
      <t xml:space="preserve">… </t>
    </r>
    <r>
      <rPr>
        <i/>
        <sz val="10"/>
        <color theme="1"/>
        <rFont val="Arial"/>
        <family val="2"/>
      </rPr>
      <t>(state diameter of pipe disinfected)</t>
    </r>
  </si>
  <si>
    <t>C2.3.36.2</t>
  </si>
  <si>
    <t>C2.3.36.3</t>
  </si>
  <si>
    <t>C2.4</t>
  </si>
  <si>
    <t>ENERGY AND OTHER SERVICES</t>
  </si>
  <si>
    <t>C2.4.1</t>
  </si>
  <si>
    <t>Bedding for electric power cables using material:</t>
  </si>
  <si>
    <t>C2.4.1.1</t>
  </si>
  <si>
    <t>C2.4.1.2</t>
  </si>
  <si>
    <t>C2.4.1.3</t>
  </si>
  <si>
    <t>C2.4.1.4</t>
  </si>
  <si>
    <t>C2.4.1.5</t>
  </si>
  <si>
    <r>
      <t xml:space="preserve">Uncrushed material </t>
    </r>
    <r>
      <rPr>
        <i/>
        <sz val="10"/>
        <color theme="1"/>
        <rFont val="Arial"/>
        <family val="2"/>
      </rPr>
      <t>(state material type)</t>
    </r>
  </si>
  <si>
    <r>
      <t xml:space="preserve">Crushed stone material </t>
    </r>
    <r>
      <rPr>
        <i/>
        <sz val="10"/>
        <color theme="1"/>
        <rFont val="Arial"/>
        <family val="2"/>
      </rPr>
      <t>(state material type)</t>
    </r>
  </si>
  <si>
    <t>C2.4.2</t>
  </si>
  <si>
    <t xml:space="preserve">Concrete for bedding and encasement for electric power cables </t>
  </si>
  <si>
    <t>C2.4.2.1</t>
  </si>
  <si>
    <t>Concrete bedding (Class C16/20-20 concrete)</t>
  </si>
  <si>
    <t>C2.4.2.2</t>
  </si>
  <si>
    <t>Concrete encasement of cables (Class C16/20-20 concrete)</t>
  </si>
  <si>
    <t>C2.4.3</t>
  </si>
  <si>
    <t>Cable laying accessories (warning tape, protection slabs, markers etc.)</t>
  </si>
  <si>
    <t>C2.4.3.1</t>
  </si>
  <si>
    <r>
      <t xml:space="preserve">Electrical warning tape </t>
    </r>
    <r>
      <rPr>
        <i/>
        <sz val="10"/>
        <color theme="1"/>
        <rFont val="Arial"/>
        <family val="2"/>
      </rPr>
      <t>(state type)</t>
    </r>
  </si>
  <si>
    <t>C2.4.3.2</t>
  </si>
  <si>
    <r>
      <t xml:space="preserve">Concrete slab protection </t>
    </r>
    <r>
      <rPr>
        <i/>
        <sz val="10"/>
        <color theme="1"/>
        <rFont val="Arial"/>
        <family val="2"/>
      </rPr>
      <t>(state type and dimensions etc.)</t>
    </r>
    <r>
      <rPr>
        <sz val="10"/>
        <color theme="1"/>
        <rFont val="Arial"/>
        <family val="2"/>
      </rPr>
      <t xml:space="preserve"> </t>
    </r>
  </si>
  <si>
    <t>C2.4.3.3</t>
  </si>
  <si>
    <r>
      <t xml:space="preserve">Cable markers </t>
    </r>
    <r>
      <rPr>
        <i/>
        <sz val="10"/>
        <color theme="1"/>
        <rFont val="Arial"/>
        <family val="2"/>
      </rPr>
      <t>(state type)</t>
    </r>
  </si>
  <si>
    <t>C2.4.3.4</t>
  </si>
  <si>
    <t>C3.1</t>
  </si>
  <si>
    <t>DRAINS</t>
  </si>
  <si>
    <t>C3.1.1</t>
  </si>
  <si>
    <t>Excavation for open drains:</t>
  </si>
  <si>
    <t>C3.1.1.1</t>
  </si>
  <si>
    <t>Excavating all material situated within the following depth ranges below the surface level using conventional methods:</t>
  </si>
  <si>
    <t>0m to 1,5m</t>
  </si>
  <si>
    <t>Exceeding 1,5m and up to 3,0m</t>
  </si>
  <si>
    <t>Etc. in increments of 1,5m</t>
  </si>
  <si>
    <t>C3.1.1.2</t>
  </si>
  <si>
    <t>Extra over sub-item C3.1.1.1 for excavation in hard and boulder material, irrespective of depth</t>
  </si>
  <si>
    <t>C3.1.1.3</t>
  </si>
  <si>
    <t>Extra over sub-item C3.1.1.1 for excavation in stabilised existing road layers, irrespective of depth</t>
  </si>
  <si>
    <t>C3.1.1.4</t>
  </si>
  <si>
    <t>Excavating soft material situated 0m to 1,5m below the surface level using labour enhanced construction methods</t>
  </si>
  <si>
    <t>C3.1.1.5</t>
  </si>
  <si>
    <t>Excavating intermediate material situated 0m to 1,5m below the surface level using labour enhanced construction methods</t>
  </si>
  <si>
    <t>C3.1.2</t>
  </si>
  <si>
    <t xml:space="preserve">Clearing, shaping and disposal of accumulated sediment in existing unlined open drains </t>
  </si>
  <si>
    <t>C3.1.2.1</t>
  </si>
  <si>
    <t>Using conventional methods</t>
  </si>
  <si>
    <t>C3.1.2.2</t>
  </si>
  <si>
    <t>Using labour enhanced construction methods</t>
  </si>
  <si>
    <t>C3.1.3</t>
  </si>
  <si>
    <t>Excavation, clearing and disposal of accumulated sediment in existing lined drains and drainage systems</t>
  </si>
  <si>
    <t>C3.1.3.1</t>
  </si>
  <si>
    <t>Using conventional methods (up to 1,5m):</t>
  </si>
  <si>
    <t>Manholes and inlet and outlet structures</t>
  </si>
  <si>
    <t>Culvert barrels</t>
  </si>
  <si>
    <t>Concrete or other lined side drains</t>
  </si>
  <si>
    <t>C3.1.3.2</t>
  </si>
  <si>
    <t>Using conventional methods (in excess of 1,5m):</t>
  </si>
  <si>
    <t>C3.1.3.3</t>
  </si>
  <si>
    <t>Using labour enhanced construction methods:</t>
  </si>
  <si>
    <t>C3.1.4</t>
  </si>
  <si>
    <t>Excavation and disposal of material for subsoil drainage systems:</t>
  </si>
  <si>
    <t>C3.1.4.1</t>
  </si>
  <si>
    <t>Excavating in all material situated within the following depth ranges below the surface:</t>
  </si>
  <si>
    <t>C3.1.4.2</t>
  </si>
  <si>
    <t>Excavating soft material situated within 0m to 1,5m below the surface level using labour enhanced construction methods</t>
  </si>
  <si>
    <t>C3.1.4.3</t>
  </si>
  <si>
    <t>Excavating intermediate material situated within 0m to 1,5m below the surface level using labour enhanced construction methods</t>
  </si>
  <si>
    <t>C3.1.4.4</t>
  </si>
  <si>
    <t>Extra over sub-item C3.1.4.1 for excavation in hard and boulder material, irrespective of depth</t>
  </si>
  <si>
    <t>C3.1.4.5</t>
  </si>
  <si>
    <t>Extra over sub-item C3.1.4.1 for excavation through stabilised existing road layers</t>
  </si>
  <si>
    <t>C3.1.4.6</t>
  </si>
  <si>
    <t>Excavation and disposal of material for composite in-plane fin-drain type drainage systems using a trenching machine:</t>
  </si>
  <si>
    <t>Trench width of … and depth of ....</t>
  </si>
  <si>
    <t>Etc. for width of … and depth of …</t>
  </si>
  <si>
    <t>C3.1.5</t>
  </si>
  <si>
    <t>Impermeable backfilling to subsoil drainage systems</t>
  </si>
  <si>
    <t>C3.1.5.1</t>
  </si>
  <si>
    <t>Un-stabilised natural gravel obtained from approved sources on the site</t>
  </si>
  <si>
    <t>C3.1.5.2</t>
  </si>
  <si>
    <t>G5 material obtained from commercial sources</t>
  </si>
  <si>
    <t>C3.1.5.3</t>
  </si>
  <si>
    <t>Extra over items C3.1.5.1 and C3.1.5.2 for stabilisation with 4,0% CEM II (32.5) cement</t>
  </si>
  <si>
    <t>C3.1.6</t>
  </si>
  <si>
    <t>Construction of banks and dykes:</t>
  </si>
  <si>
    <t>C3.1.6.1</t>
  </si>
  <si>
    <t>Banks and dykes using conventional methods</t>
  </si>
  <si>
    <t>C3.1.6.2</t>
  </si>
  <si>
    <t>Banks and dykes using labour enhanced construction methods</t>
  </si>
  <si>
    <t>C3.1.7</t>
  </si>
  <si>
    <t>Natural permeable material in subsoil drainage systems (approved crushed stone):</t>
  </si>
  <si>
    <t>C3.1.7.1</t>
  </si>
  <si>
    <t>C3.1.7.2</t>
  </si>
  <si>
    <t>C3.1.8</t>
  </si>
  <si>
    <t>Natural permeable material in subsoil drainage systems (approved natural sand):</t>
  </si>
  <si>
    <t>C3.1.8.1</t>
  </si>
  <si>
    <t>C3.1.8.2</t>
  </si>
  <si>
    <t>C3.1.9</t>
  </si>
  <si>
    <t>Pipes in subsoil drainage systems:</t>
  </si>
  <si>
    <t>C3.1.9.1</t>
  </si>
  <si>
    <t>C3.1.10</t>
  </si>
  <si>
    <t>C3.1.10.1</t>
  </si>
  <si>
    <t>0,15mm thick</t>
  </si>
  <si>
    <t>C3.1.10.2</t>
  </si>
  <si>
    <t>0,25mm thick</t>
  </si>
  <si>
    <t>C3.1.11</t>
  </si>
  <si>
    <t>C3.1.12</t>
  </si>
  <si>
    <t>Composite drainage systems</t>
  </si>
  <si>
    <t>C3.1.12.1</t>
  </si>
  <si>
    <t>C3.1.12.2</t>
  </si>
  <si>
    <t>C3.1.12.3</t>
  </si>
  <si>
    <t>C3.1.12.4</t>
  </si>
  <si>
    <t>C3.1.13</t>
  </si>
  <si>
    <t>Concrete outlet structures, manhole boxes, junction boxes and cleaning eyes for subsoil drainage systems:</t>
  </si>
  <si>
    <t>C3.1.13.1</t>
  </si>
  <si>
    <t>C3.1.13.2</t>
  </si>
  <si>
    <t>C3.1.13.3</t>
  </si>
  <si>
    <t>C3.1.13.4</t>
  </si>
  <si>
    <t>C3.1.14</t>
  </si>
  <si>
    <t>Caps for subsoil drain pipes:</t>
  </si>
  <si>
    <t>C3.1.14.1</t>
  </si>
  <si>
    <t>Concrete caps</t>
  </si>
  <si>
    <t>C3.1.14.2</t>
  </si>
  <si>
    <t>Cast metal iron caps</t>
  </si>
  <si>
    <t>C3.1.14.3</t>
  </si>
  <si>
    <t>C3.1.15</t>
  </si>
  <si>
    <t>Repairing or replacing existing drainage systems</t>
  </si>
  <si>
    <t>cubic metre - kilometre (m3 - km)</t>
  </si>
  <si>
    <t>C3.1.17</t>
  </si>
  <si>
    <t>Backfilling existing eroded side drains</t>
  </si>
  <si>
    <t>C3.1.18</t>
  </si>
  <si>
    <t>Backfilling of drains with selected material compacted to 93% of MDD prior to construction of concrete lining and/or stone pitched lining</t>
  </si>
  <si>
    <t>C3.1.19</t>
  </si>
  <si>
    <t>Exposing of existing subsoil drains</t>
  </si>
  <si>
    <t>C3.1.20</t>
  </si>
  <si>
    <t>Breaking into existing drainage structures and install subsoil drain pipe</t>
  </si>
  <si>
    <t>C3.1.21</t>
  </si>
  <si>
    <t>Clearing of existing subsoil drains</t>
  </si>
  <si>
    <t>C3.1.21.1</t>
  </si>
  <si>
    <t>Cleaning rod, brush and flushing</t>
  </si>
  <si>
    <t>C3.1.21.2</t>
  </si>
  <si>
    <t>Hydro jetting</t>
  </si>
  <si>
    <t>C3.1.22</t>
  </si>
  <si>
    <t>Test flushing of subsoil drain pipe systems</t>
  </si>
  <si>
    <t>C3.1.23</t>
  </si>
  <si>
    <t>C3.1.24</t>
  </si>
  <si>
    <t>Submission of as built drawings by the Contractor</t>
  </si>
  <si>
    <t>PC3.1.26</t>
  </si>
  <si>
    <t>Galvanized wire mesh, 250 x 250mm at the outlets of subsoil drainage systems:</t>
  </si>
  <si>
    <t>PC3.1.26.1</t>
  </si>
  <si>
    <t>Mesh 10mm x 10mm x 2,5mm wire diameter</t>
  </si>
  <si>
    <t>No.</t>
  </si>
  <si>
    <t>C3.2</t>
  </si>
  <si>
    <t>CULVERTS</t>
  </si>
  <si>
    <t>C3.2.1</t>
  </si>
  <si>
    <t>Excavation for culvert structures:</t>
  </si>
  <si>
    <t>C3.2.1.1</t>
  </si>
  <si>
    <t>Excavating in all material situated within the following depth ranges below the surface level:</t>
  </si>
  <si>
    <t>C3.2.1.2</t>
  </si>
  <si>
    <t>C3.2.1.3</t>
  </si>
  <si>
    <t>C3.2.1.4</t>
  </si>
  <si>
    <t>Extra over sub-item C3.2.1.1 for excavation in hard or boulder material, irrespective of depth</t>
  </si>
  <si>
    <t>C3.2.1.5</t>
  </si>
  <si>
    <t>Extra over sub-item C3.2.1.1 for excavation in stabilised existing road layers, irrespective of depth</t>
  </si>
  <si>
    <t>Backfilling</t>
  </si>
  <si>
    <t>C3.2.2.1</t>
  </si>
  <si>
    <t>Using the excavated material</t>
  </si>
  <si>
    <t>C3.2.2.2</t>
  </si>
  <si>
    <t>Using imported selected material:</t>
  </si>
  <si>
    <t xml:space="preserve">Extra over sub-items C3.2.2.1 and C3.2.2.2 for soil cement backfilling </t>
  </si>
  <si>
    <t>Variation in cement</t>
  </si>
  <si>
    <t>C3.2.2.4</t>
  </si>
  <si>
    <t>C3.2.3</t>
  </si>
  <si>
    <t>Concrete pipe culverts:</t>
  </si>
  <si>
    <t>C3.2.3.1</t>
  </si>
  <si>
    <t>C3.2.3.2</t>
  </si>
  <si>
    <t>C3.2.3.3</t>
  </si>
  <si>
    <t>C3.2.3.4</t>
  </si>
  <si>
    <t>C3.2.3.5</t>
  </si>
  <si>
    <t>C3.2.4</t>
  </si>
  <si>
    <t>Metal and U-PVC culverts:</t>
  </si>
  <si>
    <t>C3.2.4.1</t>
  </si>
  <si>
    <t>C3.2.4.2</t>
  </si>
  <si>
    <t>Provision of skew or bevelled ends for metal culverts</t>
  </si>
  <si>
    <t>C3.2.4.3</t>
  </si>
  <si>
    <t>C3.2.4.4</t>
  </si>
  <si>
    <t>C3.2.5.2</t>
  </si>
  <si>
    <t>C3.2.5.3</t>
  </si>
  <si>
    <t>C3.2.6</t>
  </si>
  <si>
    <t>Extra over items C3.2.3, C3.2.4 and C3.2.5 for constructing inclined culverts</t>
  </si>
  <si>
    <t>C3.2.7</t>
  </si>
  <si>
    <t>Cast in situ concrete and formwork:</t>
  </si>
  <si>
    <t>C3.2.7.1</t>
  </si>
  <si>
    <t>C3.2.7.2</t>
  </si>
  <si>
    <t>C3.2.7.3</t>
  </si>
  <si>
    <t>C3.2.7.4</t>
  </si>
  <si>
    <t>C3.2.7.5</t>
  </si>
  <si>
    <t>C3.2.7.6</t>
  </si>
  <si>
    <t>C3.2.7.7</t>
  </si>
  <si>
    <t>C3.2.8</t>
  </si>
  <si>
    <t>C3.2.9</t>
  </si>
  <si>
    <t>C3.2.10</t>
  </si>
  <si>
    <t>Reinforcement:</t>
  </si>
  <si>
    <t>C3.2.10.1</t>
  </si>
  <si>
    <t>Mild steel bars</t>
  </si>
  <si>
    <t>C3.2.10.2</t>
  </si>
  <si>
    <t>High-tensile steel bars</t>
  </si>
  <si>
    <t>C3.2.10.3</t>
  </si>
  <si>
    <t>Welded steel fabric</t>
  </si>
  <si>
    <t>C3.2.10.4</t>
  </si>
  <si>
    <t>C3.2.11</t>
  </si>
  <si>
    <t>C3.2.12</t>
  </si>
  <si>
    <t>Demolition of concrete members or elements:</t>
  </si>
  <si>
    <t>C3.2.12.1</t>
  </si>
  <si>
    <t>C3.2.12.2</t>
  </si>
  <si>
    <t>Removing and re-laying existing culverts:</t>
  </si>
  <si>
    <t>C3.2.13.1</t>
  </si>
  <si>
    <t>C3.2.13.2</t>
  </si>
  <si>
    <t>C3.2.13.3</t>
  </si>
  <si>
    <t>C3.2.14</t>
  </si>
  <si>
    <t>C3.2.15</t>
  </si>
  <si>
    <t>Manholes and catch pits, with prefabricated elements</t>
  </si>
  <si>
    <t>C3.2.15.1</t>
  </si>
  <si>
    <t>Prefabricated floors (installed at a standard depth of 1,0m):</t>
  </si>
  <si>
    <t>C3.2.15.2</t>
  </si>
  <si>
    <t>Prefabricated roofs:</t>
  </si>
  <si>
    <t>C3.2.15.3</t>
  </si>
  <si>
    <t>Prefabricated walls:</t>
  </si>
  <si>
    <t>C3.2.15.4</t>
  </si>
  <si>
    <t>Extra over item C3.2.15.1 and C3.2.7.2 for variations in the depths of all types of concrete manholes with prefabricated, or in situ concrete or brickwork wall combinations deeper than 1,0m designated for tendering purposes</t>
  </si>
  <si>
    <t>C3.2.16</t>
  </si>
  <si>
    <t>Brickwork (Engineering bricks):</t>
  </si>
  <si>
    <t>C3.2.16.1</t>
  </si>
  <si>
    <t>115mm thick</t>
  </si>
  <si>
    <t>C3.2.16.2</t>
  </si>
  <si>
    <t>230mm thick</t>
  </si>
  <si>
    <t>C3.2.16.3</t>
  </si>
  <si>
    <t>345mm thick</t>
  </si>
  <si>
    <t>C3.2.16.4</t>
  </si>
  <si>
    <t>C3.2.17</t>
  </si>
  <si>
    <t>Plaster</t>
  </si>
  <si>
    <t>C3.2.18</t>
  </si>
  <si>
    <t>Benching</t>
  </si>
  <si>
    <t>C3.2.19</t>
  </si>
  <si>
    <t>Accessories</t>
  </si>
  <si>
    <t>C3.2.19.1</t>
  </si>
  <si>
    <t>C3.2.19.2</t>
  </si>
  <si>
    <t>C3.2.19.3</t>
  </si>
  <si>
    <t>C3.2.19.4</t>
  </si>
  <si>
    <t>C3.2.19.5</t>
  </si>
  <si>
    <t>C3.2.19.6</t>
  </si>
  <si>
    <t>C3.2.19.7</t>
  </si>
  <si>
    <t>C3.2.19.8</t>
  </si>
  <si>
    <t>C3.2.20</t>
  </si>
  <si>
    <t>C3.2.21</t>
  </si>
  <si>
    <t>C3.2.22</t>
  </si>
  <si>
    <t>C3.2.23</t>
  </si>
  <si>
    <t>C3.2.24</t>
  </si>
  <si>
    <t>Compaction of bedding for inlets, outlets, manholes and catchpits:</t>
  </si>
  <si>
    <t>C3.2.24.1</t>
  </si>
  <si>
    <t>C3.2.24.2</t>
  </si>
  <si>
    <t>C3.2.25</t>
  </si>
  <si>
    <t>litre (ℓ)</t>
  </si>
  <si>
    <t>C3.2.26</t>
  </si>
  <si>
    <t>C3.2.27</t>
  </si>
  <si>
    <t>Repair with epoxy mortar</t>
  </si>
  <si>
    <t>C3.3</t>
  </si>
  <si>
    <t>CONCRETE KERBING AND CHANNELING, ASPHALT BERMS, CHUTES, DOWNPIPES, AS WELL AS CONCRETE, STONE PITCHED AND GABION LININGS FOR OPEN DRAINS</t>
  </si>
  <si>
    <t>C3.3.1</t>
  </si>
  <si>
    <t>Concrete kerbing:</t>
  </si>
  <si>
    <t>C3.3.1.1</t>
  </si>
  <si>
    <t>C3.3.1.2</t>
  </si>
  <si>
    <t>Cast in situ kerbing (Class 30/20)</t>
  </si>
  <si>
    <t>C3.3.2</t>
  </si>
  <si>
    <t>Concrete kerbing-channeling combination:</t>
  </si>
  <si>
    <t>C3.3.2.1</t>
  </si>
  <si>
    <t>C3.3.2.2</t>
  </si>
  <si>
    <t>C3.3.3</t>
  </si>
  <si>
    <t>Extra over items C3.3.1 and C3.3.2 for concrete kerbing or concrete kerbing and channeling on curves</t>
  </si>
  <si>
    <t>C3.3.3.1</t>
  </si>
  <si>
    <t>On curves of radii more than or equal to 5,0m but less than 20m</t>
  </si>
  <si>
    <t>C3.3.3.2</t>
  </si>
  <si>
    <t>On curves with radii more than or equal to 1,0m but less than 5,0m</t>
  </si>
  <si>
    <t>C3.3.3.3</t>
  </si>
  <si>
    <t>On curves with radii less than 1,0m</t>
  </si>
  <si>
    <t>C3.3.4</t>
  </si>
  <si>
    <t>Extra over item C3.3.2 for drop kerbs at pedestrian crossings and driveways</t>
  </si>
  <si>
    <t>C3.3.5</t>
  </si>
  <si>
    <t>Asphalt berms</t>
  </si>
  <si>
    <t>C3.3.5.1</t>
  </si>
  <si>
    <t>C3.3.5.2</t>
  </si>
  <si>
    <t>C3.3.5.3</t>
  </si>
  <si>
    <t>C3.3.5.4</t>
  </si>
  <si>
    <t>PC3.3.6</t>
  </si>
  <si>
    <t>Chutes (typical designs):</t>
  </si>
  <si>
    <t>C3.3.6.1</t>
  </si>
  <si>
    <t>C3.3.6.2</t>
  </si>
  <si>
    <t>C3.3.6.3</t>
  </si>
  <si>
    <t>C3.3.7</t>
  </si>
  <si>
    <t>Cast in situ concrete chutes (measured by components):</t>
  </si>
  <si>
    <t>C3.3.7.1</t>
  </si>
  <si>
    <t>C3.3.7.2</t>
  </si>
  <si>
    <t>C3.3.7.3</t>
  </si>
  <si>
    <t>Stone pitched chutes</t>
  </si>
  <si>
    <t>C3.3.8</t>
  </si>
  <si>
    <t>Linings for open drains:</t>
  </si>
  <si>
    <t>C3.3.8.1</t>
  </si>
  <si>
    <t>C3.3.8.2</t>
  </si>
  <si>
    <t>C3.3.8.3</t>
  </si>
  <si>
    <t>Stone pitched lining (200mm thickness)</t>
  </si>
  <si>
    <t>C3.3.9</t>
  </si>
  <si>
    <t>Formwork to cast in situ concrete lining for open drains (Class F2 surface finish):</t>
  </si>
  <si>
    <t>C3.3.9.1</t>
  </si>
  <si>
    <t>To sides with formwork on the internal face only</t>
  </si>
  <si>
    <t>C3.3.9.2</t>
  </si>
  <si>
    <t>C3.3.9.3</t>
  </si>
  <si>
    <t>To ends of slabs</t>
  </si>
  <si>
    <t>C3.3.10</t>
  </si>
  <si>
    <t>C3.3.11</t>
  </si>
  <si>
    <t>C3.3.12</t>
  </si>
  <si>
    <t>C3.3.12.1</t>
  </si>
  <si>
    <t>C3.3.12.2</t>
  </si>
  <si>
    <t>C3.3.12.3</t>
  </si>
  <si>
    <t>C3.3.12.4</t>
  </si>
  <si>
    <t>C3.3.13</t>
  </si>
  <si>
    <t>Polymer film sheeting (0,15mm thick) for concrete-lined open drains</t>
  </si>
  <si>
    <t>C3.3.14</t>
  </si>
  <si>
    <t>Cutting bituminous surfacing and pavement layers for concrete kerbing, channeling or concrete-lined drains</t>
  </si>
  <si>
    <t>C3.3.15</t>
  </si>
  <si>
    <t>Energy dissipaters in outlet structures</t>
  </si>
  <si>
    <t>C3.3.15.1</t>
  </si>
  <si>
    <t>Precast concrete blocks in outlet structures</t>
  </si>
  <si>
    <t>C3.3.15.2</t>
  </si>
  <si>
    <t>Stones set in outlet structures</t>
  </si>
  <si>
    <t>C3.3.16</t>
  </si>
  <si>
    <t>C4.1</t>
  </si>
  <si>
    <t>BORROW MATERIALS</t>
  </si>
  <si>
    <t>Additional material investigations during the supplementary exploration</t>
  </si>
  <si>
    <t>Soft material</t>
  </si>
  <si>
    <t xml:space="preserve">Soft excavation </t>
  </si>
  <si>
    <t>Boulder excavation class A</t>
  </si>
  <si>
    <t>Boulder excavation class B</t>
  </si>
  <si>
    <t>Hard excavation (other than by blasting)</t>
  </si>
  <si>
    <t>Hard excavation (by blasting)</t>
  </si>
  <si>
    <t xml:space="preserve">Breaking down oversize material </t>
  </si>
  <si>
    <t>C4.2</t>
  </si>
  <si>
    <t>CUT MATERIALS</t>
  </si>
  <si>
    <t>C4.2.1</t>
  </si>
  <si>
    <t>Compiling and implementing M&amp;U plans for the cuttings</t>
  </si>
  <si>
    <t>C4.2.1.1</t>
  </si>
  <si>
    <t>C4.2.1.2</t>
  </si>
  <si>
    <t>C4.2.1.3</t>
  </si>
  <si>
    <t>C4.2.1.4</t>
  </si>
  <si>
    <t>C4.2.1.5</t>
  </si>
  <si>
    <t>C4.2.2</t>
  </si>
  <si>
    <t>C4.2.2.1</t>
  </si>
  <si>
    <t>Cost of additional trial pits and/or drilling and laboratory testing</t>
  </si>
  <si>
    <t>C4.2.2.2</t>
  </si>
  <si>
    <t>Handling costs and profit in respect of item C4.2.2.1</t>
  </si>
  <si>
    <t>C4.2.3</t>
  </si>
  <si>
    <t>Excavating of materials in cuttings, material obtained from</t>
  </si>
  <si>
    <t>C4.2.3.1</t>
  </si>
  <si>
    <t>C4.2.3.2</t>
  </si>
  <si>
    <t>C4.2.3.3</t>
  </si>
  <si>
    <t>C4.2.3.4</t>
  </si>
  <si>
    <t>C4.2.3.5</t>
  </si>
  <si>
    <t>C4.2.4</t>
  </si>
  <si>
    <t>Excavating of materials in box cuts, material obtained from</t>
  </si>
  <si>
    <t>C4.2.4.1</t>
  </si>
  <si>
    <t>C4.2.4.2</t>
  </si>
  <si>
    <t>C4.2.4.3</t>
  </si>
  <si>
    <t>C4.2.4.4</t>
  </si>
  <si>
    <t>C4.2.4.5</t>
  </si>
  <si>
    <t>C4.2.5</t>
  </si>
  <si>
    <t>Excavating of materials in designated excavations, material obtained from</t>
  </si>
  <si>
    <t>C4.2.5.1</t>
  </si>
  <si>
    <t>C4.2.5.2</t>
  </si>
  <si>
    <t>C4.2.5.3</t>
  </si>
  <si>
    <t>C4.2.5.4</t>
  </si>
  <si>
    <t>C4.2.5.5</t>
  </si>
  <si>
    <t>C4.2.6</t>
  </si>
  <si>
    <t>Widening of existing cuttings</t>
  </si>
  <si>
    <t>C4.2.6.1</t>
  </si>
  <si>
    <t>C4.2.6.2</t>
  </si>
  <si>
    <t>C4.2.6.3</t>
  </si>
  <si>
    <t>C4.2.6.4</t>
  </si>
  <si>
    <t>C4.2.6.5</t>
  </si>
  <si>
    <t>C4.2.7</t>
  </si>
  <si>
    <t>Removal of unsuitable stable cut material to spoil</t>
  </si>
  <si>
    <t>C4.2.7.1</t>
  </si>
  <si>
    <t>In layer thicknesses of 200mm and less</t>
  </si>
  <si>
    <t>C4.2.7.2</t>
  </si>
  <si>
    <t xml:space="preserve">In layer thicknesses exceeding 200mm </t>
  </si>
  <si>
    <t>C4.2.8</t>
  </si>
  <si>
    <t>Excavate material to spoil in sites designated by the Employer, material obtained from</t>
  </si>
  <si>
    <t>C4.2.8.1</t>
  </si>
  <si>
    <t>Soft excavation, overburden and unsuitable material</t>
  </si>
  <si>
    <t>C4.2.8.2</t>
  </si>
  <si>
    <t xml:space="preserve">Boulder excavation class A </t>
  </si>
  <si>
    <t>C4.2.8.3</t>
  </si>
  <si>
    <t xml:space="preserve">Boulder excavation class B </t>
  </si>
  <si>
    <t>C4.2.8.4</t>
  </si>
  <si>
    <t>C4.2.8.5</t>
  </si>
  <si>
    <t>C4.2.9</t>
  </si>
  <si>
    <t>Excavate material to spoil in sites designated by the Contractor, material obtained from</t>
  </si>
  <si>
    <t>C4.2.9.1</t>
  </si>
  <si>
    <t>C4.2.9.2</t>
  </si>
  <si>
    <t>C4.2.9.3</t>
  </si>
  <si>
    <t>C4.2.9.4</t>
  </si>
  <si>
    <t>C4.2.9.5</t>
  </si>
  <si>
    <t>C4.2.10</t>
  </si>
  <si>
    <t>Backfilling of the unavoidable overbreak in hard and boulder excavation</t>
  </si>
  <si>
    <t>C4.2.10.1</t>
  </si>
  <si>
    <t>Compliant gravel material</t>
  </si>
  <si>
    <t>C4.2.10.2</t>
  </si>
  <si>
    <t>Soil cement (stiff mix with 3% cement)</t>
  </si>
  <si>
    <t>C4.2.10.3</t>
  </si>
  <si>
    <t>Soil cement (wet mix with 5% cement)</t>
  </si>
  <si>
    <t>C4.2.10.4</t>
  </si>
  <si>
    <t>Concrete class 15 MPa</t>
  </si>
  <si>
    <t>C4.2.11</t>
  </si>
  <si>
    <t>C4.2.12</t>
  </si>
  <si>
    <t>Finishing the side slopes</t>
  </si>
  <si>
    <t>C4.2.12.1</t>
  </si>
  <si>
    <t xml:space="preserve">Cuttings: </t>
  </si>
  <si>
    <t xml:space="preserve">In soft material </t>
  </si>
  <si>
    <t>In boulder material class A and B</t>
  </si>
  <si>
    <t>In hard material</t>
  </si>
  <si>
    <t>In soft material using labour enhanced methods of construction</t>
  </si>
  <si>
    <t>C4.2.12.2</t>
  </si>
  <si>
    <t>Designated excavations</t>
  </si>
  <si>
    <t>C4.2.12.3</t>
  </si>
  <si>
    <t>Designated excavations using labour enhanced methods of construction</t>
  </si>
  <si>
    <t>C4.3</t>
  </si>
  <si>
    <t>EXISTING ROAD MATERIALS</t>
  </si>
  <si>
    <t>C4.3.1</t>
  </si>
  <si>
    <t>Additional material investigations</t>
  </si>
  <si>
    <t>C4.3.1.1</t>
  </si>
  <si>
    <t xml:space="preserve">Cost of additional core drilling and trial pits, sampling of asphalt and laboratory testing </t>
  </si>
  <si>
    <t>C4.3.1.2</t>
  </si>
  <si>
    <t>Handling cost and profit in respect of item C4.3.1.1</t>
  </si>
  <si>
    <t>C4.3.2</t>
  </si>
  <si>
    <t>Cleaning the existing road surface</t>
  </si>
  <si>
    <t>C4.3.2.1</t>
  </si>
  <si>
    <t xml:space="preserve">Cost to clean the road surface </t>
  </si>
  <si>
    <t>C4.3.2.2</t>
  </si>
  <si>
    <t>Handling costs and profit in respect of item C4.3.2.1</t>
  </si>
  <si>
    <t>C4.3.3</t>
  </si>
  <si>
    <t>Removal of bituminous seal surfacing (thickness not exceeding 30mm)</t>
  </si>
  <si>
    <t>C4.3.4</t>
  </si>
  <si>
    <t xml:space="preserve">Saw-cutting existing materials within the following average depth ranges </t>
  </si>
  <si>
    <t>C4.3.4.1</t>
  </si>
  <si>
    <t>Asphalt material:</t>
  </si>
  <si>
    <t>Up to 50mm</t>
  </si>
  <si>
    <t>Exceeding 50mm and up to 100mm</t>
  </si>
  <si>
    <t>Etc. in 50mm increments</t>
  </si>
  <si>
    <t>C4.3.4.2</t>
  </si>
  <si>
    <t>Crushed stone and gravel material:</t>
  </si>
  <si>
    <t>Up to 100mm</t>
  </si>
  <si>
    <t>Exceeding 100mm and up to 200mm</t>
  </si>
  <si>
    <t>Etc. in 100mm increments</t>
  </si>
  <si>
    <t>C4.3..4.3</t>
  </si>
  <si>
    <t>Cemented material:</t>
  </si>
  <si>
    <t>C4.3.4.4</t>
  </si>
  <si>
    <t xml:space="preserve">Concrete material: </t>
  </si>
  <si>
    <t>C4.3.5</t>
  </si>
  <si>
    <t>Providing the milling machine on the site</t>
  </si>
  <si>
    <t>C4.3.5.1</t>
  </si>
  <si>
    <t>Small milling machine with a cutting width of 1,2m or smaller</t>
  </si>
  <si>
    <t>C4.3.5.2</t>
  </si>
  <si>
    <t>Large milling machine with a cutting width exceeding 1,2m</t>
  </si>
  <si>
    <t>C4.3.6</t>
  </si>
  <si>
    <t>Milling and removal of existing asphalt layers with an average milling depth (Contractor takes ownership)</t>
  </si>
  <si>
    <t>C4.3.6.1</t>
  </si>
  <si>
    <t>C4.3.6.2</t>
  </si>
  <si>
    <t>C4.3.6.3</t>
  </si>
  <si>
    <t>Exceeding 100mm</t>
  </si>
  <si>
    <t>C4.3.7</t>
  </si>
  <si>
    <t>Milling and removal of existing asphalt layers with an average milling depth (Employer takes ownership)</t>
  </si>
  <si>
    <t>C4.3.7.1</t>
  </si>
  <si>
    <t>C4.3.7.2</t>
  </si>
  <si>
    <t>C4.3.7.3</t>
  </si>
  <si>
    <t>C4.3.8</t>
  </si>
  <si>
    <t>Excavating material by milling</t>
  </si>
  <si>
    <t>C4.3.8.1</t>
  </si>
  <si>
    <t>Crushed stone material</t>
  </si>
  <si>
    <t>C4.3.8.2</t>
  </si>
  <si>
    <t>Cemented material</t>
  </si>
  <si>
    <t>C4.3.8.3</t>
  </si>
  <si>
    <t>Natural gravel material</t>
  </si>
  <si>
    <t>Rate only</t>
  </si>
  <si>
    <t>C4.3.9</t>
  </si>
  <si>
    <t>Excavating material by using conventional road construction equipment</t>
  </si>
  <si>
    <t>C4.3.9.1</t>
  </si>
  <si>
    <t xml:space="preserve">Asphalt material </t>
  </si>
  <si>
    <t>C4.3.9.2</t>
  </si>
  <si>
    <t>Crushed stone and macadam materials</t>
  </si>
  <si>
    <t>C4.3.9.3</t>
  </si>
  <si>
    <t>C4.3.9.4</t>
  </si>
  <si>
    <t>Natural gravel and sand materials</t>
  </si>
  <si>
    <t>C4.3.9.5</t>
  </si>
  <si>
    <t>Coarse fill and rock fill</t>
  </si>
  <si>
    <t>C4.3.10</t>
  </si>
  <si>
    <t>Excavating material by using labour enhanced methods of construction</t>
  </si>
  <si>
    <t>C4.3.10.1</t>
  </si>
  <si>
    <t>Asphalt material</t>
  </si>
  <si>
    <t>C4.3.10.2</t>
  </si>
  <si>
    <t>C4.3.10.3</t>
  </si>
  <si>
    <t>C4.3.10.4</t>
  </si>
  <si>
    <t>C4.3.11</t>
  </si>
  <si>
    <t>Breaking down a stabilised layer by using conventional road construction equipment</t>
  </si>
  <si>
    <t>C4.3.12</t>
  </si>
  <si>
    <t>Removing of existing concrete material within the following average depth ranges</t>
  </si>
  <si>
    <t>C4.3.12.1</t>
  </si>
  <si>
    <t>The break-up method:</t>
  </si>
  <si>
    <t>Not exceeding 150mm</t>
  </si>
  <si>
    <t>Exceeding 150mm but not exceeding 250mm</t>
  </si>
  <si>
    <t>C4.3.12.2</t>
  </si>
  <si>
    <t>The break-up method using labour enhanced methods of construction:</t>
  </si>
  <si>
    <t>Not exceeding 75mm</t>
  </si>
  <si>
    <t>Exceeding 75mm but not exceeding 200mm</t>
  </si>
  <si>
    <t>C4.3.12.3</t>
  </si>
  <si>
    <t>The lift-out method:</t>
  </si>
  <si>
    <t>C4.3.13</t>
  </si>
  <si>
    <t>C4.3.13.1</t>
  </si>
  <si>
    <t xml:space="preserve">Using construction equipment </t>
  </si>
  <si>
    <t>C4.3.13.2</t>
  </si>
  <si>
    <t>Using labour enhanced methods of construction</t>
  </si>
  <si>
    <t>C4.3.14</t>
  </si>
  <si>
    <t>Removing of existing road edging and services structures</t>
  </si>
  <si>
    <t>C4.3.14.1</t>
  </si>
  <si>
    <t>Removing of existing road edging using construction equipment:</t>
  </si>
  <si>
    <t xml:space="preserve">Kerbing and edge beams: </t>
  </si>
  <si>
    <t>In situ concrete kerbing and edge beams</t>
  </si>
  <si>
    <t>(ii)</t>
  </si>
  <si>
    <t>(iii)</t>
  </si>
  <si>
    <t>Kerb inlets</t>
  </si>
  <si>
    <t>Grid inlets</t>
  </si>
  <si>
    <t>Etc., for other services structures</t>
  </si>
  <si>
    <t>C4.3.14.2</t>
  </si>
  <si>
    <t>Removing of existing road edging using labour enhanced methods of construction:</t>
  </si>
  <si>
    <t>C4.3.15</t>
  </si>
  <si>
    <t>Stockpiling of road layer materials</t>
  </si>
  <si>
    <t>C4.3.15.1</t>
  </si>
  <si>
    <t>C4.3.15.2</t>
  </si>
  <si>
    <t>C4.3.15.3</t>
  </si>
  <si>
    <t>C4.3.15.4</t>
  </si>
  <si>
    <t>C4.3.15.5</t>
  </si>
  <si>
    <t>Concrete pavements</t>
  </si>
  <si>
    <t>C4.3.16</t>
  </si>
  <si>
    <t>Stacking paving blocks and road edging</t>
  </si>
  <si>
    <t>C4.3.16.1</t>
  </si>
  <si>
    <t>C4.3.16.2</t>
  </si>
  <si>
    <t>C4.3.16.3</t>
  </si>
  <si>
    <t>Precast kerb inlets</t>
  </si>
  <si>
    <t>C4.3.16.4</t>
  </si>
  <si>
    <t>Precast manholes</t>
  </si>
  <si>
    <t>C4.3.17</t>
  </si>
  <si>
    <t>Excavate non-compliant or excess pavement layer material to spoil in sites designated by the Employer, material consisting of</t>
  </si>
  <si>
    <t>C4.3.17.1</t>
  </si>
  <si>
    <t>C4.3.17.2</t>
  </si>
  <si>
    <t>Crushed stone, macadam, gravel and sand material</t>
  </si>
  <si>
    <t>C4.3.17.3</t>
  </si>
  <si>
    <t>C4.3.17.4</t>
  </si>
  <si>
    <t>Concrete material</t>
  </si>
  <si>
    <t>C4.3.18</t>
  </si>
  <si>
    <t>Excavate non-compliant or excess pavement layer material to spoil in sites designated by the Contractor, material consisting of</t>
  </si>
  <si>
    <t>C4.3.18.1</t>
  </si>
  <si>
    <t>C4.3.18.2</t>
  </si>
  <si>
    <t>C4.3.18.3</t>
  </si>
  <si>
    <t>C4.3.18.4</t>
  </si>
  <si>
    <t>C4.3.19</t>
  </si>
  <si>
    <t>Spoiling of paving blocks and road edging in spoil sites designated by the Employer</t>
  </si>
  <si>
    <t>C4.3.19.1</t>
  </si>
  <si>
    <t xml:space="preserve">Paving blocks </t>
  </si>
  <si>
    <t>C4.3.19.2</t>
  </si>
  <si>
    <t>Precast and in situ concrete kerbing, edge beams and channels at precast kerbing</t>
  </si>
  <si>
    <t>C4.3.19.3</t>
  </si>
  <si>
    <t>Kerb and grid inlets, and other services structures</t>
  </si>
  <si>
    <t>C4.3.20</t>
  </si>
  <si>
    <t>Spoiling of paving blocks and road edging in spoil sites designated by the Contractor</t>
  </si>
  <si>
    <t>C4.3.20.1</t>
  </si>
  <si>
    <t>C4.3.20.2</t>
  </si>
  <si>
    <t>C4.3.20.3</t>
  </si>
  <si>
    <t>C4.4</t>
  </si>
  <si>
    <t>COMMERCIAL MATERIALS</t>
  </si>
  <si>
    <t>C4.4.1</t>
  </si>
  <si>
    <t>C4.4.1.1</t>
  </si>
  <si>
    <t>Pavement layer material:</t>
  </si>
  <si>
    <t>Type G1 material</t>
  </si>
  <si>
    <t>Type G2 material</t>
  </si>
  <si>
    <t>Etc. for other Type G3 to G9 materials</t>
  </si>
  <si>
    <t>(k)</t>
  </si>
  <si>
    <t>(l)</t>
  </si>
  <si>
    <t>(m)</t>
  </si>
  <si>
    <t>Sand for the base and shoulder layers</t>
  </si>
  <si>
    <t>(n)</t>
  </si>
  <si>
    <t>Sand for a subbase layer</t>
  </si>
  <si>
    <t>(o)</t>
  </si>
  <si>
    <t>Sand for a selected layer</t>
  </si>
  <si>
    <t>(p)</t>
  </si>
  <si>
    <t>Natural or crushed gravel material for an unsealed shoulder layer</t>
  </si>
  <si>
    <t>(q)</t>
  </si>
  <si>
    <t>Natural or crushed gravel material for the wearing course of an unsealed road</t>
  </si>
  <si>
    <t>C4.4.1.2</t>
  </si>
  <si>
    <t>Macadam material:</t>
  </si>
  <si>
    <t>Coarse aggregate</t>
  </si>
  <si>
    <t>Fine aggregate</t>
  </si>
  <si>
    <t>C4.4.1.3</t>
  </si>
  <si>
    <t>Drainage blanket layer material</t>
  </si>
  <si>
    <t>C4.4.1.4</t>
  </si>
  <si>
    <t>Soil cement material (pre-blended by the supplier)</t>
  </si>
  <si>
    <t>C4.4.1.5</t>
  </si>
  <si>
    <t>Fill material in the earthworks:</t>
  </si>
  <si>
    <t>Normal or coarse fill</t>
  </si>
  <si>
    <t>Rock fill</t>
  </si>
  <si>
    <t>Sand</t>
  </si>
  <si>
    <t>C4.4.1.6</t>
  </si>
  <si>
    <t>Pioneer material</t>
  </si>
  <si>
    <t>C4.4.2</t>
  </si>
  <si>
    <t>Commercial materials identified by the Contractor from commercial, private or other non-commercial suppliers</t>
  </si>
  <si>
    <t>C4.4.2.1</t>
  </si>
  <si>
    <t>C4.4.2.2</t>
  </si>
  <si>
    <t>C4.4.2.3</t>
  </si>
  <si>
    <t>cubic metre (m3)</t>
  </si>
  <si>
    <t>C4.4.2.4</t>
  </si>
  <si>
    <t>C4.4.2.5</t>
  </si>
  <si>
    <t>C4.4.2.6</t>
  </si>
  <si>
    <t>C4.4.3</t>
  </si>
  <si>
    <t>Cost to procure commercial materials identified by the Employer from private or non-commercial sources</t>
  </si>
  <si>
    <t>C4.4.3.1</t>
  </si>
  <si>
    <t>Cost of procuring</t>
  </si>
  <si>
    <t>C4.4.3.2</t>
  </si>
  <si>
    <t>Handling cost and profit in respect of item C4.4.3.1</t>
  </si>
  <si>
    <t>C4.4.4</t>
  </si>
  <si>
    <t>Cementitious stabilising agents</t>
  </si>
  <si>
    <t>C4.4.4.1</t>
  </si>
  <si>
    <t>Cement</t>
  </si>
  <si>
    <t>C4.4.4.2</t>
  </si>
  <si>
    <t>Road lime</t>
  </si>
  <si>
    <t>C4.4.4.3</t>
  </si>
  <si>
    <t>Etc. for other agents</t>
  </si>
  <si>
    <t>C4.4.5</t>
  </si>
  <si>
    <t>Bituminous stabilising agents</t>
  </si>
  <si>
    <t>C4.4.5.1</t>
  </si>
  <si>
    <t>C4.4.5.2</t>
  </si>
  <si>
    <t>litres</t>
  </si>
  <si>
    <t>C4.4.6</t>
  </si>
  <si>
    <t>C4.4.7</t>
  </si>
  <si>
    <t>Sampling and material testing by a commercial laboratory for the stabilisation designs</t>
  </si>
  <si>
    <t>C4.4.7.1</t>
  </si>
  <si>
    <t>Cost of sampling and material testing</t>
  </si>
  <si>
    <t>C4.4.7.2</t>
  </si>
  <si>
    <t>Handling cost and profit in respect of item C4.4.7.1</t>
  </si>
  <si>
    <t>C4.5</t>
  </si>
  <si>
    <t>ALTERNATIVE MATERIALS</t>
  </si>
  <si>
    <t>C4.5.1</t>
  </si>
  <si>
    <t>C4.5.1.1</t>
  </si>
  <si>
    <t xml:space="preserve">Cost of sampling and laboratory testing </t>
  </si>
  <si>
    <t>C4.5.1.2</t>
  </si>
  <si>
    <t>Handling cost and profit in respect of item C4.5.1.1</t>
  </si>
  <si>
    <t>C4.5.2</t>
  </si>
  <si>
    <t>Removing unwanted material from alternative materials identified by the Employer</t>
  </si>
  <si>
    <t>C4.5.2.1</t>
  </si>
  <si>
    <t>Contaminant material</t>
  </si>
  <si>
    <t>C4.5.2.2</t>
  </si>
  <si>
    <t>Handling cost and profit in respect of item C4.5.2.1</t>
  </si>
  <si>
    <t>C4.5.2.3</t>
  </si>
  <si>
    <t>Hazardous material</t>
  </si>
  <si>
    <t>C4.5.2.4</t>
  </si>
  <si>
    <t>Handling cost and profit in respect of item C4.5.2.3</t>
  </si>
  <si>
    <t>C4.5.3</t>
  </si>
  <si>
    <t>Cost to procure alternative materials identified by the Employer</t>
  </si>
  <si>
    <t>C4.5.3.1</t>
  </si>
  <si>
    <t>C4.5.3.2</t>
  </si>
  <si>
    <t>Handling cost and profit in respect of item C4.5.3.1</t>
  </si>
  <si>
    <t>C5.1</t>
  </si>
  <si>
    <t>ROADBED</t>
  </si>
  <si>
    <t>C5.1.1</t>
  </si>
  <si>
    <t>Roadbed construction and compaction:</t>
  </si>
  <si>
    <t>C5.1.1.1</t>
  </si>
  <si>
    <t>Compaction of in-situ material to 90% of MDD</t>
  </si>
  <si>
    <t>C5.1.1.2</t>
  </si>
  <si>
    <t>Compaction of in-situ material to 93% of MDD</t>
  </si>
  <si>
    <t>C5.1.1.3</t>
  </si>
  <si>
    <t>Compaction of imported material to 90% of MDD</t>
  </si>
  <si>
    <t>C5.1.1.4</t>
  </si>
  <si>
    <t>Compaction of imported material to 93% of MDD</t>
  </si>
  <si>
    <t>C5.1.1.5</t>
  </si>
  <si>
    <t>Compaction of in-situ sand roadbed to 95% of MDD</t>
  </si>
  <si>
    <t>C5.1.1.6</t>
  </si>
  <si>
    <t>Compaction of in-situ sand roadbed to 100% of MDD</t>
  </si>
  <si>
    <t>C5.1.2</t>
  </si>
  <si>
    <t>Excavate material to spoil sites designed by the Employer:</t>
  </si>
  <si>
    <t>C5.1.2.1</t>
  </si>
  <si>
    <t>Excavate material to spoil from roadbed construction, material obtained from:</t>
  </si>
  <si>
    <t>Soft excavation</t>
  </si>
  <si>
    <t>Boulder excavation Class A</t>
  </si>
  <si>
    <t>Boulder excavation Class B</t>
  </si>
  <si>
    <t>C5.1.2.2</t>
  </si>
  <si>
    <t>Excavate material to spoil from roadbed construction, using labour enhancement, material obtained from:</t>
  </si>
  <si>
    <t>Intermediate excavation</t>
  </si>
  <si>
    <t>C5.1.3</t>
  </si>
  <si>
    <t>Excavate material to spoil sites designed by the Contractor:</t>
  </si>
  <si>
    <t>C5.1.3.1</t>
  </si>
  <si>
    <t>C5.1.3.2</t>
  </si>
  <si>
    <t>C5.1.4</t>
  </si>
  <si>
    <t>Removal of unsuitable material to spoil:</t>
  </si>
  <si>
    <t>C5.1.4.1</t>
  </si>
  <si>
    <t xml:space="preserve">Stable material </t>
  </si>
  <si>
    <t>Unstable material</t>
  </si>
  <si>
    <t>C5.1.4.2</t>
  </si>
  <si>
    <t>In layer thicknesses exceeding 200mm</t>
  </si>
  <si>
    <t>C5.1.5</t>
  </si>
  <si>
    <t>In-situ treatment of roadbed in hard material:</t>
  </si>
  <si>
    <t>C5.1.5.1</t>
  </si>
  <si>
    <t>In-situ treatment by ripping</t>
  </si>
  <si>
    <t>C5.1.5.2</t>
  </si>
  <si>
    <t>In-situ treatment by drilling and blasting</t>
  </si>
  <si>
    <t>C5.1.5.3</t>
  </si>
  <si>
    <t>In-situ treatment by drilling and splitting the material using non-explosive, rock-breaking products</t>
  </si>
  <si>
    <t>C5.1.6</t>
  </si>
  <si>
    <t>Roller-pass compaction:</t>
  </si>
  <si>
    <t>C5.1.6.1</t>
  </si>
  <si>
    <t xml:space="preserve">Grid rollers </t>
  </si>
  <si>
    <t>C5.1.6.2</t>
  </si>
  <si>
    <t>Pad foot vibratory rollers</t>
  </si>
  <si>
    <t>C5.1.6.3</t>
  </si>
  <si>
    <t>Smooth drum vibratory rollers</t>
  </si>
  <si>
    <t>C5.1.6.4</t>
  </si>
  <si>
    <t>C5.1.6.5</t>
  </si>
  <si>
    <t>Impact rollers</t>
  </si>
  <si>
    <t>C5.1.6.6</t>
  </si>
  <si>
    <t>Pneumatic rollers</t>
  </si>
  <si>
    <t>C5.1.6.7</t>
  </si>
  <si>
    <t>High energy impact compactor/roller (HEIC)</t>
  </si>
  <si>
    <t>C5.1.6.8</t>
  </si>
  <si>
    <t>C5.1.7</t>
  </si>
  <si>
    <t>Construction of a roadbed trial section:</t>
  </si>
  <si>
    <t>C5.1.7.1</t>
  </si>
  <si>
    <t>Non wetting-up collapsing soil trial section at in-situ moisture content using conventional rollers and/or HEIC</t>
  </si>
  <si>
    <t>C5.1.7.2</t>
  </si>
  <si>
    <t>Non wetting-up collapsing soil trial section by excavating the soil to stockpile and then importing the soil from the stockpile to controlled compacted layers</t>
  </si>
  <si>
    <t>C5.1.7.3</t>
  </si>
  <si>
    <t>Wetting-up collapsing soil trial section</t>
  </si>
  <si>
    <t>C5.1.7.4</t>
  </si>
  <si>
    <t>Inactive and normal clay</t>
  </si>
  <si>
    <t>By material modification</t>
  </si>
  <si>
    <t>By lime modification</t>
  </si>
  <si>
    <t>By removal of material</t>
  </si>
  <si>
    <t>C5.1.7.5</t>
  </si>
  <si>
    <t>Active clay</t>
  </si>
  <si>
    <t>Roadbed construction using lime</t>
  </si>
  <si>
    <t>Roadbed construction by removal of active clay</t>
  </si>
  <si>
    <t>C5.1.7.6</t>
  </si>
  <si>
    <t>Roller-pass compaction.</t>
  </si>
  <si>
    <t>C5.1.8</t>
  </si>
  <si>
    <t>Construction of the roadbed in collapsing soil:</t>
  </si>
  <si>
    <t>C5.1.8.1</t>
  </si>
  <si>
    <t>Non wetting-up collapsing soil roadbed construction at in-situ moisture content using conventional rollers</t>
  </si>
  <si>
    <t>C5.1.8.2</t>
  </si>
  <si>
    <t>Non wetting-up collapsing soil roadbed construction at in-situ moisture content using HEIC</t>
  </si>
  <si>
    <t>C5.1.8.3</t>
  </si>
  <si>
    <t>Non wetting-up collapsing soil roadbed construction by excavating the soil to stockpile and then importing from the stockpile to controlled compacted layers</t>
  </si>
  <si>
    <t>C5.1.8.4</t>
  </si>
  <si>
    <t>Wetting-up collapsing soil roadbed construction</t>
  </si>
  <si>
    <t>C5.1.8.5</t>
  </si>
  <si>
    <t>Water for wetting-up collapsing soil roadbed construction</t>
  </si>
  <si>
    <t>C5.1.9</t>
  </si>
  <si>
    <t>Construction of roadbed comprising normal and  inactive clay:</t>
  </si>
  <si>
    <t>C5.1.9.1</t>
  </si>
  <si>
    <t>C5.1.9.2</t>
  </si>
  <si>
    <t>C5.1.9.3</t>
  </si>
  <si>
    <t>C5.1.10</t>
  </si>
  <si>
    <t>Construction of roadbed comprising active clay:</t>
  </si>
  <si>
    <t>C5.1.10.1</t>
  </si>
  <si>
    <t>C5.1.10.2</t>
  </si>
  <si>
    <t>C5.1.11</t>
  </si>
  <si>
    <t>Construction of roadbed comprising a pioneer layer</t>
  </si>
  <si>
    <t>C5.1.12</t>
  </si>
  <si>
    <t>Excavation for benches:</t>
  </si>
  <si>
    <t>C5.1.12.1</t>
  </si>
  <si>
    <t>Excavation for benches</t>
  </si>
  <si>
    <t>Side-cut to fill in soft material</t>
  </si>
  <si>
    <t>Side-cut to spoil in soft material</t>
  </si>
  <si>
    <t>C5.1.12.2</t>
  </si>
  <si>
    <t>Excavation for benches using labour enhancement</t>
  </si>
  <si>
    <t>Side-cut to fill</t>
  </si>
  <si>
    <t>Intermediate material</t>
  </si>
  <si>
    <t>Side-cut to spoil</t>
  </si>
  <si>
    <t>C5.1.13</t>
  </si>
  <si>
    <t>Construction of a levelling layer:</t>
  </si>
  <si>
    <t>C5.1.13.1</t>
  </si>
  <si>
    <t>Over roadbed treatment in hard material compacted to 90% MDD</t>
  </si>
  <si>
    <t>C5.1.13.2</t>
  </si>
  <si>
    <t>Over a constructed pioneer layer compacted to 90% MDD</t>
  </si>
  <si>
    <t>C5.2</t>
  </si>
  <si>
    <t>FILL</t>
  </si>
  <si>
    <t>C5.2.1</t>
  </si>
  <si>
    <t>Compiling and implementing M&amp;U plans:</t>
  </si>
  <si>
    <t>C5.2.1.1</t>
  </si>
  <si>
    <t>C5.2.1.2</t>
  </si>
  <si>
    <t>C5.2.2</t>
  </si>
  <si>
    <t xml:space="preserve">Fill construction: </t>
  </si>
  <si>
    <t>C5.2.2.1</t>
  </si>
  <si>
    <t>Normal fill material in compacted layer thicknesses of 200mm and less:</t>
  </si>
  <si>
    <t>Compacted to 90% of MDD</t>
  </si>
  <si>
    <t>Compacted to 93% of MDD</t>
  </si>
  <si>
    <t>Roller-pass compaction</t>
  </si>
  <si>
    <t>C5.2.2.2</t>
  </si>
  <si>
    <t>Coarse fill material in compacted layer thicknesses exceeding 200 mm but less than 500mm:</t>
  </si>
  <si>
    <t>C5.2.2.3</t>
  </si>
  <si>
    <t>C5.2.2.4</t>
  </si>
  <si>
    <t>Rock fill material all as per Clause A5.2.7.6</t>
  </si>
  <si>
    <t>C5.2.2.5</t>
  </si>
  <si>
    <t>Rock fill embankment toe</t>
  </si>
  <si>
    <t>C5.2.2.6</t>
  </si>
  <si>
    <t>Sand filter layer</t>
  </si>
  <si>
    <t>C5.2.2.7</t>
  </si>
  <si>
    <t>Drainage blanket layer</t>
  </si>
  <si>
    <t>C5.2.3</t>
  </si>
  <si>
    <t>Side-cut to fill compacted to 93% of MDD in compacted layer thicknesses of 200mm and less</t>
  </si>
  <si>
    <t>C5.2.4</t>
  </si>
  <si>
    <t>Correcting rock fills that are deficient in fine material, extra over C5.2.2.4</t>
  </si>
  <si>
    <t>C5.2.5</t>
  </si>
  <si>
    <t xml:space="preserve">Fill in sidewalk: </t>
  </si>
  <si>
    <t>C5.2.5.1</t>
  </si>
  <si>
    <t>Fill material in sidewalk compacted to 93% of MDD</t>
  </si>
  <si>
    <t>C5.2.5.2</t>
  </si>
  <si>
    <t>Fill material in sidewalk compacted to 93% of MDD using labour enhanced methods of construction and light hand equipment</t>
  </si>
  <si>
    <t>C5.2.6</t>
  </si>
  <si>
    <t>Fill material in shoulder widening:</t>
  </si>
  <si>
    <t>C5.2.6.1</t>
  </si>
  <si>
    <t xml:space="preserve">Fill material in shoulder widening compacted to 93% of MDD </t>
  </si>
  <si>
    <t>C5.2.6.2</t>
  </si>
  <si>
    <t>Fill material in shoulder widening compacted to 93% of MDD using labour enhancement and light hand equipment</t>
  </si>
  <si>
    <t>C5.2.7</t>
  </si>
  <si>
    <t>Construction of a trial section:</t>
  </si>
  <si>
    <t>C5.2.7.1</t>
  </si>
  <si>
    <t xml:space="preserve">Normal fill </t>
  </si>
  <si>
    <t>C5.2.7.2</t>
  </si>
  <si>
    <t>Sand fill</t>
  </si>
  <si>
    <t>C5.2.7.3</t>
  </si>
  <si>
    <t>C5.2.7.4</t>
  </si>
  <si>
    <t xml:space="preserve">Coarse fill  </t>
  </si>
  <si>
    <t>C5.2.7.5</t>
  </si>
  <si>
    <t>C5.2.8</t>
  </si>
  <si>
    <t>Breaking down oversize fill material on the road</t>
  </si>
  <si>
    <t>C5.2.8.1</t>
  </si>
  <si>
    <t>By normal grid rolling as per clause A5.3.7.3(b) (i) to (vii)</t>
  </si>
  <si>
    <t>C5.2.8.2</t>
  </si>
  <si>
    <t>By tamping roller</t>
  </si>
  <si>
    <t>C5.2.8.3</t>
  </si>
  <si>
    <t>By pad foot vibratory roller</t>
  </si>
  <si>
    <t>C5.2.8.4</t>
  </si>
  <si>
    <t>By vibratory roller</t>
  </si>
  <si>
    <t>C5.2.9</t>
  </si>
  <si>
    <t>Removal of oversize material</t>
  </si>
  <si>
    <t>C5.2.10</t>
  </si>
  <si>
    <t>Finishing off rock fill slopes:</t>
  </si>
  <si>
    <t>C5.2.10.1</t>
  </si>
  <si>
    <t>Finishing off rock fill slopes with soft material</t>
  </si>
  <si>
    <t>C5.2.10.2</t>
  </si>
  <si>
    <t>Finishing off rock fill slopes with soft material using labour enhancement and light hand equipment</t>
  </si>
  <si>
    <t>C5.2.11</t>
  </si>
  <si>
    <t>Finishing-off fill slopes, medians and interchange areas:</t>
  </si>
  <si>
    <t>C5.2.11.1</t>
  </si>
  <si>
    <t>Fill slopes</t>
  </si>
  <si>
    <t>C5.2.11.2</t>
  </si>
  <si>
    <t xml:space="preserve">Medians and interchange areas </t>
  </si>
  <si>
    <t>C5.3</t>
  </si>
  <si>
    <t>ROAD PAVEMENT LAYERS</t>
  </si>
  <si>
    <t>C5.3.1</t>
  </si>
  <si>
    <t>Compiling and implementing M&amp;U plans for the construction of all the pavement layers.</t>
  </si>
  <si>
    <t>C5.3.2</t>
  </si>
  <si>
    <t>Construction of pavement layers</t>
  </si>
  <si>
    <t>C5.3.2.1</t>
  </si>
  <si>
    <t>Construction of layers using conventional construction methods:</t>
  </si>
  <si>
    <t>(r)</t>
  </si>
  <si>
    <t>(s)</t>
  </si>
  <si>
    <t>(t)</t>
  </si>
  <si>
    <t>(u)</t>
  </si>
  <si>
    <t>G4A crushed rock/boulder subbase layer compacted to 97% of MDD</t>
  </si>
  <si>
    <t>(v)</t>
  </si>
  <si>
    <t>(w)</t>
  </si>
  <si>
    <t>(x)</t>
  </si>
  <si>
    <t>(y)</t>
  </si>
  <si>
    <t>(z)</t>
  </si>
  <si>
    <t>(aa)</t>
  </si>
  <si>
    <t>(bb)</t>
  </si>
  <si>
    <t>(cc)</t>
  </si>
  <si>
    <t>C5.3.2.2</t>
  </si>
  <si>
    <t>Construction of layers using labour enhancement:</t>
  </si>
  <si>
    <t>C5.3.3</t>
  </si>
  <si>
    <t>Construction of crushed stone base supplied by the Employer</t>
  </si>
  <si>
    <t>C5.3.4</t>
  </si>
  <si>
    <t>Deductions for G1 crushed stone base material supplied by the Employer</t>
  </si>
  <si>
    <t>C5.3.5</t>
  </si>
  <si>
    <t>Breaking down oversize layer material on the road:</t>
  </si>
  <si>
    <t>C5.3.5.1</t>
  </si>
  <si>
    <t>By additional normal grid rolling as per clause A5.3.7.3(b)</t>
  </si>
  <si>
    <t>C5.3.5.2</t>
  </si>
  <si>
    <t xml:space="preserve">By tamping roller </t>
  </si>
  <si>
    <t>C5.3.5.3</t>
  </si>
  <si>
    <t xml:space="preserve">By pad foot vibratory roller </t>
  </si>
  <si>
    <t>C5.3.5.4</t>
  </si>
  <si>
    <t xml:space="preserve">By vibratory roller </t>
  </si>
  <si>
    <t>C5.3.5.5</t>
  </si>
  <si>
    <t>By any other roller type</t>
  </si>
  <si>
    <t>C5.3.6</t>
  </si>
  <si>
    <t>C5.3.7</t>
  </si>
  <si>
    <t>Recombining recovered material</t>
  </si>
  <si>
    <t>C5.3.8</t>
  </si>
  <si>
    <t>Processing of coarse gravel subbase or base layers</t>
  </si>
  <si>
    <t>C5.3.9</t>
  </si>
  <si>
    <t>C5.3.9.1</t>
  </si>
  <si>
    <t>Construction of a trial section using conventional methods of construction</t>
  </si>
  <si>
    <t>C5.3.9.2</t>
  </si>
  <si>
    <t>Construction of a trial section using labour enhancement methods</t>
  </si>
  <si>
    <t>C5.3.10</t>
  </si>
  <si>
    <t>Removal of a completed trial section</t>
  </si>
  <si>
    <t>Stabilised layer</t>
  </si>
  <si>
    <t>C5.3.10.2</t>
  </si>
  <si>
    <t>PMPL layer</t>
  </si>
  <si>
    <t>C5.3.10.3</t>
  </si>
  <si>
    <t>Crushed stone layer</t>
  </si>
  <si>
    <t>C5.3.11</t>
  </si>
  <si>
    <t>Riding quality measurements:</t>
  </si>
  <si>
    <t>C5.3.11.1</t>
  </si>
  <si>
    <t>Using a 3,0m straight edge</t>
  </si>
  <si>
    <t>C5.3.11.2</t>
  </si>
  <si>
    <t>Using a rolling straight edge</t>
  </si>
  <si>
    <t>C5.3.11.3</t>
  </si>
  <si>
    <t>Using an inertial profilometer</t>
  </si>
  <si>
    <t>C5.3.12</t>
  </si>
  <si>
    <t>Surface regularity payment adjustments</t>
  </si>
  <si>
    <t>C5.4</t>
  </si>
  <si>
    <t>STABILISATION</t>
  </si>
  <si>
    <t>C5.4.1</t>
  </si>
  <si>
    <t>C5.4.1.1</t>
  </si>
  <si>
    <t>C5.4.1.2</t>
  </si>
  <si>
    <t>C5.4.2</t>
  </si>
  <si>
    <t>Chemical stabilisation:</t>
  </si>
  <si>
    <t>C5.4.2.1</t>
  </si>
  <si>
    <t>C5.4.2.2</t>
  </si>
  <si>
    <t>C5.4.3</t>
  </si>
  <si>
    <t>C5.4.4</t>
  </si>
  <si>
    <t>C5.4.5</t>
  </si>
  <si>
    <t>Cementitious stabilisation agents for pavement layers:</t>
  </si>
  <si>
    <t>C5.4.5.1</t>
  </si>
  <si>
    <t>Cement (for pavement layer)</t>
  </si>
  <si>
    <t>And so forth for other agents (for pavement layers)</t>
  </si>
  <si>
    <t>C5.4.5.2</t>
  </si>
  <si>
    <t>C5.4.6</t>
  </si>
  <si>
    <t>C5.4.6.1</t>
  </si>
  <si>
    <t>C5.4.6.2</t>
  </si>
  <si>
    <t>And so forth for other agents</t>
  </si>
  <si>
    <t>C5.4.7</t>
  </si>
  <si>
    <t>C5.4.7.1</t>
  </si>
  <si>
    <t>C5.4.7.2</t>
  </si>
  <si>
    <t>C5.4.8</t>
  </si>
  <si>
    <t>C5.4.8.1</t>
  </si>
  <si>
    <t>60% anionic emulsion</t>
  </si>
  <si>
    <t>C5.4.8.2</t>
  </si>
  <si>
    <t>60% cationic emulsion</t>
  </si>
  <si>
    <t>C5.4.8.3</t>
  </si>
  <si>
    <t>Foamed bitumen</t>
  </si>
  <si>
    <t>C5.4.8.4</t>
  </si>
  <si>
    <t>C5.4.9</t>
  </si>
  <si>
    <t>Filler for bituminous stabilisation</t>
  </si>
  <si>
    <t>C5.4.9.1</t>
  </si>
  <si>
    <t>C5.4.9.2</t>
  </si>
  <si>
    <t>C5.4.10</t>
  </si>
  <si>
    <t>Provision and application of water for curing</t>
  </si>
  <si>
    <t>C5.4.11</t>
  </si>
  <si>
    <t>Curing by covering with the subsequent layer</t>
  </si>
  <si>
    <t>C5.4.12</t>
  </si>
  <si>
    <t>C5.4.12.1</t>
  </si>
  <si>
    <t>Cut back bitumen</t>
  </si>
  <si>
    <t>C5.4.12.2</t>
  </si>
  <si>
    <t>Inverted bitumen emulsion</t>
  </si>
  <si>
    <t>C5.4.12.3</t>
  </si>
  <si>
    <t>Spray grade emulsion</t>
  </si>
  <si>
    <t>C5.4.12.4</t>
  </si>
  <si>
    <t>Curing compound for PMPL layers</t>
  </si>
  <si>
    <t>C5.4.13</t>
  </si>
  <si>
    <t>C5.4.14</t>
  </si>
  <si>
    <t>Trial section for a chemically stabilised layer</t>
  </si>
  <si>
    <t>C5.4.15</t>
  </si>
  <si>
    <t>C5.4.16</t>
  </si>
  <si>
    <t>Mechanical modification</t>
  </si>
  <si>
    <t>C5.4.17</t>
  </si>
  <si>
    <t>Addition of a soil binder</t>
  </si>
  <si>
    <t>C5.5</t>
  </si>
  <si>
    <t>RECONSTRUCTION OF PAVEMENT LAYERS</t>
  </si>
  <si>
    <t>C5.5.1</t>
  </si>
  <si>
    <t>Compiling and implementing M&amp;U plans for the reconstruction of an existing road pavement</t>
  </si>
  <si>
    <t>C5.5.2</t>
  </si>
  <si>
    <t>Reconstruction preparatory work:</t>
  </si>
  <si>
    <t>C5.5.2.1</t>
  </si>
  <si>
    <t xml:space="preserve">Undivided carriageway: </t>
  </si>
  <si>
    <t>Additional uniform sections</t>
  </si>
  <si>
    <t>C5.5.2.2</t>
  </si>
  <si>
    <t>Divided carriageway:</t>
  </si>
  <si>
    <t>C5.5.3</t>
  </si>
  <si>
    <t>Construction equipment for sampling of in-situ material for mix design procedure</t>
  </si>
  <si>
    <t>C5.5.4</t>
  </si>
  <si>
    <t>Sampling of in-situ material for mix design procedure</t>
  </si>
  <si>
    <t>C5.5.5</t>
  </si>
  <si>
    <t>Construction of a trial section using a recyclere</t>
  </si>
  <si>
    <t>C5.5.6</t>
  </si>
  <si>
    <t>C5.5.7</t>
  </si>
  <si>
    <t>Pre-milling existing wearing course material:</t>
  </si>
  <si>
    <t>C5.5.7.1</t>
  </si>
  <si>
    <t>Pre-milling an asphalt wearing course (depth of pre-milling varies between 10mm and 40mm maximum)</t>
  </si>
  <si>
    <t>C5.5.7.2</t>
  </si>
  <si>
    <t>Pre-milling a seal wearing course (depth of pre-milling varies between 10mm and 25mm)</t>
  </si>
  <si>
    <t>C5.5.8</t>
  </si>
  <si>
    <t>Pre-pulverising material in the existing pavement</t>
  </si>
  <si>
    <t>C5.5.8.1</t>
  </si>
  <si>
    <t>C5.5.8.2</t>
  </si>
  <si>
    <t>C5.5.8.3</t>
  </si>
  <si>
    <t>C5.5.8.4</t>
  </si>
  <si>
    <t>C5.5.9</t>
  </si>
  <si>
    <t>Temporarily blading layer material to windrow</t>
  </si>
  <si>
    <t>C5.5.10</t>
  </si>
  <si>
    <t>Roller-pass compaction of an exposed pavement layer</t>
  </si>
  <si>
    <t>C5.5.10.1</t>
  </si>
  <si>
    <t>C5.5.10.2</t>
  </si>
  <si>
    <t>C5.5.10.3</t>
  </si>
  <si>
    <t>Pneumatic-tyred rollers</t>
  </si>
  <si>
    <t>C5.5.10.4</t>
  </si>
  <si>
    <t>C5.5.11</t>
  </si>
  <si>
    <t>Watering the exposed pavement layer</t>
  </si>
  <si>
    <t>C5.5.12</t>
  </si>
  <si>
    <t>Removal of surplus material from site</t>
  </si>
  <si>
    <t>C5.5.13</t>
  </si>
  <si>
    <t>C5.5.14</t>
  </si>
  <si>
    <t>In-situ reconstruction of a pavement layer using a recycler to construct a stabilised selected layer</t>
  </si>
  <si>
    <t>C5.5.14.1</t>
  </si>
  <si>
    <t>Chemically stabilised selected layer compacted to 95% of MDD:</t>
  </si>
  <si>
    <t>C5.5.14.2</t>
  </si>
  <si>
    <t>Emulsion stabilised selected layer compacted to 95% of MDD:</t>
  </si>
  <si>
    <t>C5.5.14.3</t>
  </si>
  <si>
    <t>Foam stabilised selected layer compacted to 95% of MDD</t>
  </si>
  <si>
    <t>C5.5.15</t>
  </si>
  <si>
    <t>In-situ reconstruction of a pavement layer using a recycler to construct a stabilised subbase layer</t>
  </si>
  <si>
    <t>C5.5.15.1</t>
  </si>
  <si>
    <t>Chemically stabilised subbase layer compacted to 97% of MDD:</t>
  </si>
  <si>
    <t>C5.5.15.2</t>
  </si>
  <si>
    <t>Emulsion stabilised subbase layer compacted to 97% of MDD:</t>
  </si>
  <si>
    <t>C5.5.15.3</t>
  </si>
  <si>
    <t>Foam stabilised subbase layer compacted to 97% of MDD</t>
  </si>
  <si>
    <t>C5.5.16</t>
  </si>
  <si>
    <t>In-situ reconstruction of a pavement layer using a recycler to construct a stabilised base layer</t>
  </si>
  <si>
    <t>C5.5.16.1</t>
  </si>
  <si>
    <t>Chemically stabilised base layer compacted to 100% of MDD:</t>
  </si>
  <si>
    <t>C5.5.16.2</t>
  </si>
  <si>
    <t>Emulsion stabilised subbase layer compacted to 102% of MDD:</t>
  </si>
  <si>
    <t>C5.5.16.3</t>
  </si>
  <si>
    <t>Foam stabilised subbase layer compacted to 102% of MDD</t>
  </si>
  <si>
    <t>C5.5.17</t>
  </si>
  <si>
    <t>In-situ reconstruction of a pavement layer using conventional construction equipment to construct a stabilised selected layer</t>
  </si>
  <si>
    <t>C5.5.17.1</t>
  </si>
  <si>
    <t>C5.5.17.2</t>
  </si>
  <si>
    <t>C5.5.17.3</t>
  </si>
  <si>
    <t>C5.5.18</t>
  </si>
  <si>
    <t>In-situ reconstruction of a pavement layer using conventional construction equipment to construct a stabilised subbase layer</t>
  </si>
  <si>
    <t>C5.5.18.1</t>
  </si>
  <si>
    <t xml:space="preserve">Using non-cemented material compacted to 200 mm thick </t>
  </si>
  <si>
    <t>C5.5.18.2</t>
  </si>
  <si>
    <t>C5.5.18.3</t>
  </si>
  <si>
    <t>C5.5.19</t>
  </si>
  <si>
    <t>In-situ reconstruction of a pavement layer using conventional construction equipment to construct a stabilised base layer</t>
  </si>
  <si>
    <t>C5.5.19.1</t>
  </si>
  <si>
    <t>Chemically stabilised base layer compacted to 98 % of MDD:</t>
  </si>
  <si>
    <t>C5.5.19.2</t>
  </si>
  <si>
    <t>Emulsion stabilised base layer compacted to 102% of MDD:</t>
  </si>
  <si>
    <t>180mm thick base (BSM1) bituminous stabilized and compacted to 102% of MDD</t>
  </si>
  <si>
    <t>C5.5.19.3</t>
  </si>
  <si>
    <t>Foam stabilised base layer compacted to 102% of MDD</t>
  </si>
  <si>
    <t>C5.5.20</t>
  </si>
  <si>
    <t>Material shortfall or make-up material</t>
  </si>
  <si>
    <t>C5.5.20.1</t>
  </si>
  <si>
    <t xml:space="preserve">For selected layer </t>
  </si>
  <si>
    <t>C5.5.20.2</t>
  </si>
  <si>
    <t>For subbase layer (G5B material from commercial sources)</t>
  </si>
  <si>
    <t>C5.5.20.3</t>
  </si>
  <si>
    <t>For base layer (G2 material from commercial sources)</t>
  </si>
  <si>
    <t>C5.5.21</t>
  </si>
  <si>
    <t>Finishing the stabilised layer</t>
  </si>
  <si>
    <t>C5.5.21.1</t>
  </si>
  <si>
    <t>Slush trial section with:</t>
  </si>
  <si>
    <t>Water</t>
  </si>
  <si>
    <t>Diluted emulsion</t>
  </si>
  <si>
    <t>C5.5.21.2</t>
  </si>
  <si>
    <t>Slush reconstructed section with:</t>
  </si>
  <si>
    <t>C5.5.21.3</t>
  </si>
  <si>
    <t>Application of a diluted emulsion spray</t>
  </si>
  <si>
    <t>C6.1</t>
  </si>
  <si>
    <t>PAVER LAID CONCRETE LAYERS</t>
  </si>
  <si>
    <t>C6.1.1</t>
  </si>
  <si>
    <t>Construction of trial section (Complete: including texturing and curing)</t>
  </si>
  <si>
    <t>C6.1.1.1</t>
  </si>
  <si>
    <t>C6.1.1.2</t>
  </si>
  <si>
    <t>C6.1.2</t>
  </si>
  <si>
    <t>Construction of jointed concrete pavement (JCP) (Excluding texturing and curing)</t>
  </si>
  <si>
    <t>C6.1.2.1</t>
  </si>
  <si>
    <t>JCP without dowels:</t>
  </si>
  <si>
    <r>
      <t xml:space="preserve">Paver laid construction </t>
    </r>
    <r>
      <rPr>
        <i/>
        <sz val="10"/>
        <color theme="1"/>
        <rFont val="Arial"/>
        <family val="2"/>
      </rPr>
      <t>(state nominal thickness)</t>
    </r>
  </si>
  <si>
    <r>
      <t xml:space="preserve">Labour enhanced construction </t>
    </r>
    <r>
      <rPr>
        <i/>
        <sz val="10"/>
        <color theme="1"/>
        <rFont val="Arial"/>
        <family val="2"/>
      </rPr>
      <t>(state nominal thickness)</t>
    </r>
  </si>
  <si>
    <t>C6.1.2.2</t>
  </si>
  <si>
    <t>JCP with dowels:</t>
  </si>
  <si>
    <t>C6.1.2.3</t>
  </si>
  <si>
    <t xml:space="preserve">Additional concrete placed to thicken up the slab at joints as specified in the Contract Documentation  </t>
  </si>
  <si>
    <t>C6.1.3</t>
  </si>
  <si>
    <t>Construction of continuously reinforced concrete pavement (Excluding texturing and curing)</t>
  </si>
  <si>
    <t>C6.1.3.1</t>
  </si>
  <si>
    <t>Continuously reinforced concrete pavement (CRCP):</t>
  </si>
  <si>
    <t>C6.1.4</t>
  </si>
  <si>
    <t xml:space="preserve">Texturing and curing the concrete pavement  </t>
  </si>
  <si>
    <t>C6.1.4.1</t>
  </si>
  <si>
    <t>Burlap-dragged and grooved texture:</t>
  </si>
  <si>
    <t>Paving train constructed</t>
  </si>
  <si>
    <t>Labour enhanced construction</t>
  </si>
  <si>
    <t>C6.1.4.2</t>
  </si>
  <si>
    <t>Burlap-dragged and broom finish only</t>
  </si>
  <si>
    <t>C6.1.4.3</t>
  </si>
  <si>
    <t>Curing:</t>
  </si>
  <si>
    <t>C6.1.5</t>
  </si>
  <si>
    <t xml:space="preserve">Variation in the rate of application of the curing compound </t>
  </si>
  <si>
    <t>C6.1.6</t>
  </si>
  <si>
    <t>Joints</t>
  </si>
  <si>
    <t>C6.1.6.1</t>
  </si>
  <si>
    <t>Expansion joints complete (excluding dowels)</t>
  </si>
  <si>
    <t>C6.1.6.2</t>
  </si>
  <si>
    <t>Longitudinal hinge joints:</t>
  </si>
  <si>
    <r>
      <t xml:space="preserve">Sealed hinge joints </t>
    </r>
    <r>
      <rPr>
        <i/>
        <sz val="10"/>
        <color theme="1"/>
        <rFont val="Arial"/>
        <family val="2"/>
      </rPr>
      <t>(indicate type and reference to drawings)</t>
    </r>
  </si>
  <si>
    <r>
      <t xml:space="preserve">Unsealed hinge joints </t>
    </r>
    <r>
      <rPr>
        <i/>
        <sz val="10"/>
        <color theme="1"/>
        <rFont val="Arial"/>
        <family val="2"/>
      </rPr>
      <t>(indicate type and reference to drawings)</t>
    </r>
  </si>
  <si>
    <t>C6.1.6.3</t>
  </si>
  <si>
    <r>
      <t xml:space="preserve">Sealed transverse contraction joints sawn in two separate operations </t>
    </r>
    <r>
      <rPr>
        <i/>
        <sz val="10"/>
        <color theme="1"/>
        <rFont val="Arial"/>
        <family val="2"/>
      </rPr>
      <t>(widths as shown on the drawings)</t>
    </r>
  </si>
  <si>
    <t>C6.1.6.4</t>
  </si>
  <si>
    <r>
      <t xml:space="preserve">Dowel bars: mild steel inserted in new concrete </t>
    </r>
    <r>
      <rPr>
        <i/>
        <sz val="10"/>
        <color theme="1"/>
        <rFont val="Arial"/>
        <family val="2"/>
      </rPr>
      <t>(indicate diameter, length and position on drawings)</t>
    </r>
    <r>
      <rPr>
        <sz val="10"/>
        <color theme="1"/>
        <rFont val="Arial"/>
        <family val="2"/>
      </rPr>
      <t>:</t>
    </r>
  </si>
  <si>
    <t>Inserted by mechanical dowel bar inserter</t>
  </si>
  <si>
    <t>Pre-installed on approved frame</t>
  </si>
  <si>
    <t>C6.1.6.5</t>
  </si>
  <si>
    <t>Mild steel</t>
  </si>
  <si>
    <t>High tensile steel</t>
  </si>
  <si>
    <t>C6.1.6.6</t>
  </si>
  <si>
    <t>Forming and sealing joints between asphalt and concrete pavements</t>
  </si>
  <si>
    <t>C6.1.7</t>
  </si>
  <si>
    <t xml:space="preserve">Steel reinforcement in concrete pavements  </t>
  </si>
  <si>
    <t>C6.1.7.1</t>
  </si>
  <si>
    <t xml:space="preserve">Mild steel bars </t>
  </si>
  <si>
    <t>C6.1.7.2</t>
  </si>
  <si>
    <t>High tensile steel bars</t>
  </si>
  <si>
    <t>C6.1.7.3</t>
  </si>
  <si>
    <r>
      <t>Welded steel fabric</t>
    </r>
    <r>
      <rPr>
        <i/>
        <sz val="10"/>
        <rFont val="Arial"/>
        <family val="2"/>
      </rPr>
      <t xml:space="preserve"> </t>
    </r>
  </si>
  <si>
    <t>C6.1.8</t>
  </si>
  <si>
    <t xml:space="preserve">Drilling of testing of cores  </t>
  </si>
  <si>
    <t>C6.1.8.1</t>
  </si>
  <si>
    <t xml:space="preserve">100mm cores drilled from pavement for testing of compressive strength </t>
  </si>
  <si>
    <t>C6.1.8.2</t>
  </si>
  <si>
    <t>150mm cores drilled from pavement for testing of compressive strength</t>
  </si>
  <si>
    <t>C6.2</t>
  </si>
  <si>
    <t>SEGMENTAL BLOCK PAVING LAYERS</t>
  </si>
  <si>
    <t>C6.2.1</t>
  </si>
  <si>
    <t xml:space="preserve">Segmental block paving  </t>
  </si>
  <si>
    <t>C6.2.1.1.</t>
  </si>
  <si>
    <t>C6.2.2</t>
  </si>
  <si>
    <t xml:space="preserve">Cast in-situ concrete edge and intermediate beams </t>
  </si>
  <si>
    <t>C6.2.3</t>
  </si>
  <si>
    <t>Provision and application of approved herbicide and ant poison</t>
  </si>
  <si>
    <t>C6.2.3.1</t>
  </si>
  <si>
    <t>Provision of materials</t>
  </si>
  <si>
    <t>C6.2.3.2</t>
  </si>
  <si>
    <t>Contractor’s charges and profit added to the prime cost sum</t>
  </si>
  <si>
    <t>C6.2.4</t>
  </si>
  <si>
    <t xml:space="preserve">Re-sanding of joints in segmental block paving  </t>
  </si>
  <si>
    <t>C6.2.4.1</t>
  </si>
  <si>
    <t>C7.1</t>
  </si>
  <si>
    <t>REPLACEMENT OF EXISTING JOINT SEALANT</t>
  </si>
  <si>
    <t>C7.1.1</t>
  </si>
  <si>
    <t>Replacing of joint sealant in existing concrete pavement as follows:</t>
  </si>
  <si>
    <t>C7.1.1.1</t>
  </si>
  <si>
    <t>Removal of existing seal and backing material</t>
  </si>
  <si>
    <t>C7.1.1.2</t>
  </si>
  <si>
    <r>
      <t xml:space="preserve">Reaming of existing joints </t>
    </r>
    <r>
      <rPr>
        <i/>
        <sz val="10"/>
        <color theme="1"/>
        <rFont val="Arial"/>
        <family val="2"/>
      </rPr>
      <t>(indicate width and depth)</t>
    </r>
  </si>
  <si>
    <t>C7.1.1.3</t>
  </si>
  <si>
    <t>Bevelling of one side of the joint to a dimension of 10mm X 10mm</t>
  </si>
  <si>
    <t>C7.1.1.4</t>
  </si>
  <si>
    <t>Bevelling of both sides of the joint to a dimension of 10mm X 10mm</t>
  </si>
  <si>
    <t>C7.1.1.5</t>
  </si>
  <si>
    <t>Installation of backing material in saw cut joints (to fit saw cut dimensions)</t>
  </si>
  <si>
    <t>C7.1.1.6</t>
  </si>
  <si>
    <t xml:space="preserve">Installation of cold pour sealant  </t>
  </si>
  <si>
    <t>C7.1.2</t>
  </si>
  <si>
    <t>Costs incurred due to repair and monitoring in terms of Product Performance Guarantee System (PPGS)</t>
  </si>
  <si>
    <t>C7.2</t>
  </si>
  <si>
    <t>REPAIR TO EXISTING JOINTS AND UNCONTROLLED CRACKS IN CONCRETE PAVEMENTS</t>
  </si>
  <si>
    <t>C7.2.1</t>
  </si>
  <si>
    <t xml:space="preserve">Transverse and longitudinal crack and joint repairs incorporating the following treatments  </t>
  </si>
  <si>
    <t>C7.2.1.1</t>
  </si>
  <si>
    <r>
      <t xml:space="preserve">Routing of active cracks </t>
    </r>
    <r>
      <rPr>
        <i/>
        <sz val="10"/>
        <color theme="1"/>
        <rFont val="Arial"/>
        <family val="2"/>
      </rPr>
      <t>(indicate width and depth)</t>
    </r>
  </si>
  <si>
    <t>C7.2.1.2</t>
  </si>
  <si>
    <r>
      <t xml:space="preserve">Routing of non-active cracks </t>
    </r>
    <r>
      <rPr>
        <i/>
        <sz val="10"/>
        <color theme="1"/>
        <rFont val="Arial"/>
        <family val="2"/>
      </rPr>
      <t>(indicate width and depth)</t>
    </r>
  </si>
  <si>
    <t>C7.2.1.3</t>
  </si>
  <si>
    <r>
      <t xml:space="preserve">Bevelling of one side of the crack </t>
    </r>
    <r>
      <rPr>
        <i/>
        <sz val="10"/>
        <color theme="1"/>
        <rFont val="Arial"/>
        <family val="2"/>
      </rPr>
      <t>(indicate dimension)</t>
    </r>
  </si>
  <si>
    <t>C7.2.1.4</t>
  </si>
  <si>
    <r>
      <t xml:space="preserve">Bevelling of both sides of the crack </t>
    </r>
    <r>
      <rPr>
        <i/>
        <sz val="10"/>
        <color theme="1"/>
        <rFont val="Arial"/>
        <family val="2"/>
      </rPr>
      <t>(indicate dimension)</t>
    </r>
  </si>
  <si>
    <t>C7.2.1.5</t>
  </si>
  <si>
    <r>
      <t xml:space="preserve">Saw cutting of cracks and joints in one operation </t>
    </r>
    <r>
      <rPr>
        <i/>
        <sz val="10"/>
        <color theme="1"/>
        <rFont val="Arial"/>
        <family val="2"/>
      </rPr>
      <t>(indicate depth and width)</t>
    </r>
  </si>
  <si>
    <t>C7.2.1.6</t>
  </si>
  <si>
    <t>Filling joint reservoir with cementitious non-shrink grout</t>
  </si>
  <si>
    <t>C7.2.1.7</t>
  </si>
  <si>
    <t>C7.2.1.8</t>
  </si>
  <si>
    <t>C7.2.2</t>
  </si>
  <si>
    <t>Grouting of cracks</t>
  </si>
  <si>
    <t>C7.2.3</t>
  </si>
  <si>
    <t>Cross-stitching of longitudinal and transverse joints and cracks</t>
  </si>
  <si>
    <t>C7.2.3.1</t>
  </si>
  <si>
    <r>
      <t xml:space="preserve">Saw cutting of slots in concrete pavement </t>
    </r>
    <r>
      <rPr>
        <i/>
        <sz val="10"/>
        <color theme="1"/>
        <rFont val="Arial"/>
        <family val="2"/>
      </rPr>
      <t>(indicate dimensions)</t>
    </r>
  </si>
  <si>
    <t>C7.2.3.2</t>
  </si>
  <si>
    <t>Application of wet-to-dry epoxy to vertical faces and top of existing concrete</t>
  </si>
  <si>
    <t>C7.2.3.3</t>
  </si>
  <si>
    <r>
      <t xml:space="preserve">Installation of 16mm diameter deformed tie-bar </t>
    </r>
    <r>
      <rPr>
        <i/>
        <sz val="10"/>
        <color theme="1"/>
        <rFont val="Arial"/>
        <family val="2"/>
      </rPr>
      <t>(indicate length)</t>
    </r>
    <r>
      <rPr>
        <sz val="10"/>
        <color theme="1"/>
        <rFont val="Arial"/>
        <family val="2"/>
      </rPr>
      <t xml:space="preserve"> including application of self-levelling pourable epoxy grout and 7,1mm aggregate.</t>
    </r>
  </si>
  <si>
    <t>C7.2.3.4</t>
  </si>
  <si>
    <t>Filling of slot with high strength concrete Class 50/7,1mm</t>
  </si>
  <si>
    <t>C7.2.4</t>
  </si>
  <si>
    <t>Restoration of load transfer at transverse contraction joints</t>
  </si>
  <si>
    <t>C7.2.4.1</t>
  </si>
  <si>
    <r>
      <t xml:space="preserve">Saw cutting and preparation of slots in concrete pavement </t>
    </r>
    <r>
      <rPr>
        <i/>
        <sz val="10"/>
        <color theme="1"/>
        <rFont val="Arial"/>
        <family val="2"/>
      </rPr>
      <t>(indicate dimensions)</t>
    </r>
  </si>
  <si>
    <t>C7.2.4.2</t>
  </si>
  <si>
    <r>
      <t xml:space="preserve">Installation of new dowel bars as specified </t>
    </r>
    <r>
      <rPr>
        <i/>
        <sz val="10"/>
        <color theme="1"/>
        <rFont val="Arial"/>
        <family val="2"/>
      </rPr>
      <t>(indicate length and diameter)</t>
    </r>
    <r>
      <rPr>
        <sz val="10"/>
        <color theme="1"/>
        <rFont val="Arial"/>
        <family val="2"/>
      </rPr>
      <t xml:space="preserve"> including application of bond breaker on free end, end caps</t>
    </r>
  </si>
  <si>
    <t>C7.2.4.3</t>
  </si>
  <si>
    <t>C7.2.5</t>
  </si>
  <si>
    <t>Pre-treating existing dowels</t>
  </si>
  <si>
    <t>C7.2.5.1</t>
  </si>
  <si>
    <t>Free ends in existing concrete</t>
  </si>
  <si>
    <t>C7.2.5.2</t>
  </si>
  <si>
    <t>Free ends in new concrete</t>
  </si>
  <si>
    <t>C7.2.6</t>
  </si>
  <si>
    <t>C7.2.6.1</t>
  </si>
  <si>
    <t>Burlap-dragged and grooved texture</t>
  </si>
  <si>
    <t>C7.2.6.2</t>
  </si>
  <si>
    <t>Curing</t>
  </si>
  <si>
    <t>C7.2.7</t>
  </si>
  <si>
    <t>C7.2.8</t>
  </si>
  <si>
    <t>C7.2.8.1</t>
  </si>
  <si>
    <t>C7.2.8.2</t>
  </si>
  <si>
    <t>C7.2.8.3</t>
  </si>
  <si>
    <t>C7.3</t>
  </si>
  <si>
    <t>REMOVAL AND REINSTATEMENT OF EXISTING CONCRETE LAYERS</t>
  </si>
  <si>
    <t>C7.3.1</t>
  </si>
  <si>
    <t>Removal of concrete in rehabilitation work</t>
  </si>
  <si>
    <t>C7.3.1.1</t>
  </si>
  <si>
    <t>Concrete without reinforcing</t>
  </si>
  <si>
    <t>C7.3.1.2</t>
  </si>
  <si>
    <t>C7.3.1.3</t>
  </si>
  <si>
    <t>Underlying layers</t>
  </si>
  <si>
    <t>C7.3.2</t>
  </si>
  <si>
    <t>Full depth repairs using hand placed concrete with CEM I 52,5</t>
  </si>
  <si>
    <t>C7.3.3</t>
  </si>
  <si>
    <t xml:space="preserve">Partial Depth Repairs using hand placed fine concrete </t>
  </si>
  <si>
    <t>C7.3.4</t>
  </si>
  <si>
    <t xml:space="preserve">Tie-bars and dowels for full depth repairs </t>
  </si>
  <si>
    <t>C7.3.4.1</t>
  </si>
  <si>
    <r>
      <t xml:space="preserve">Tie bars </t>
    </r>
    <r>
      <rPr>
        <i/>
        <sz val="10"/>
        <color theme="1"/>
        <rFont val="Arial"/>
        <family val="2"/>
      </rPr>
      <t>(indicate diameter and length)</t>
    </r>
  </si>
  <si>
    <t>C7.3.4.2</t>
  </si>
  <si>
    <r>
      <t xml:space="preserve">Dowel bars </t>
    </r>
    <r>
      <rPr>
        <i/>
        <sz val="10"/>
        <color theme="1"/>
        <rFont val="Arial"/>
        <family val="2"/>
      </rPr>
      <t>(indicate diameter and length)</t>
    </r>
  </si>
  <si>
    <t>C7.3.5</t>
  </si>
  <si>
    <t>Partial Depth Repairs using hand placed acrylic resin grout</t>
  </si>
  <si>
    <t>C7.3.6</t>
  </si>
  <si>
    <t>Reinstating the subbase with lean mix concrete</t>
  </si>
  <si>
    <t>C7.3.7</t>
  </si>
  <si>
    <t>Removal of exposed stitches in concrete pavement</t>
  </si>
  <si>
    <t>C7.3.8</t>
  </si>
  <si>
    <t xml:space="preserve">Sawing of concrete in rehabilitation works to different depths </t>
  </si>
  <si>
    <t>C7.3.8.1</t>
  </si>
  <si>
    <r>
      <t xml:space="preserve">… </t>
    </r>
    <r>
      <rPr>
        <i/>
        <sz val="10"/>
        <color theme="1"/>
        <rFont val="Arial"/>
        <family val="2"/>
      </rPr>
      <t>(state depth in mm)</t>
    </r>
  </si>
  <si>
    <t>C7.3.9</t>
  </si>
  <si>
    <t>Removal of existing supporting layers in rehabilitation work</t>
  </si>
  <si>
    <t>C7.3.9.1</t>
  </si>
  <si>
    <t>Granular material</t>
  </si>
  <si>
    <t>C7.3.9.2</t>
  </si>
  <si>
    <t>C7.3.10</t>
  </si>
  <si>
    <t>Preparing the underlying layers after the concrete has been removed</t>
  </si>
  <si>
    <t>C7.3.10.1</t>
  </si>
  <si>
    <t>Re-compaction of remaining underlying layers</t>
  </si>
  <si>
    <t>C7.3.10.2</t>
  </si>
  <si>
    <r>
      <t xml:space="preserve">Replacement of granular layers </t>
    </r>
    <r>
      <rPr>
        <i/>
        <sz val="10"/>
        <color theme="1"/>
        <rFont val="Arial"/>
        <family val="2"/>
      </rPr>
      <t xml:space="preserve">(material class and thickness indicated) </t>
    </r>
  </si>
  <si>
    <t>C7.3.10.3</t>
  </si>
  <si>
    <r>
      <t xml:space="preserve">Replacement of stabilised layers </t>
    </r>
    <r>
      <rPr>
        <i/>
        <sz val="10"/>
        <color theme="1"/>
        <rFont val="Arial"/>
        <family val="2"/>
      </rPr>
      <t>(material class and thickness indicated)</t>
    </r>
  </si>
  <si>
    <t>C7.3.10.4</t>
  </si>
  <si>
    <r>
      <t xml:space="preserve">Replacement of supporting layers with 10 MPa lean mix concrete </t>
    </r>
    <r>
      <rPr>
        <i/>
        <sz val="10"/>
        <color theme="1"/>
        <rFont val="Arial"/>
        <family val="2"/>
      </rPr>
      <t>(material class and thickness indicated)</t>
    </r>
    <r>
      <rPr>
        <sz val="10"/>
        <color theme="1"/>
        <rFont val="Arial"/>
        <family val="2"/>
      </rPr>
      <t xml:space="preserve"> </t>
    </r>
  </si>
  <si>
    <t>C7.3.10.5</t>
  </si>
  <si>
    <r>
      <t xml:space="preserve">Replacement of subbase with hot mix asphalt </t>
    </r>
    <r>
      <rPr>
        <i/>
        <sz val="10"/>
        <color theme="1"/>
        <rFont val="Arial"/>
        <family val="2"/>
      </rPr>
      <t>(thickness indicated)</t>
    </r>
  </si>
  <si>
    <t>C7.3.10.6</t>
  </si>
  <si>
    <t xml:space="preserve">Levelling the surface with coarse slurry (micro surfacing) </t>
  </si>
  <si>
    <t>C7.3.11</t>
  </si>
  <si>
    <r>
      <t>Reinstatement of concrete layers</t>
    </r>
    <r>
      <rPr>
        <b/>
        <i/>
        <sz val="10"/>
        <color theme="1"/>
        <rFont val="Arial"/>
        <family val="2"/>
      </rPr>
      <t xml:space="preserve"> (Excluding texturing and curing)</t>
    </r>
  </si>
  <si>
    <t>C7.3.11.1</t>
  </si>
  <si>
    <r>
      <t xml:space="preserve">Replacement of concrete in JCP pavements </t>
    </r>
    <r>
      <rPr>
        <i/>
        <sz val="10"/>
        <color theme="1"/>
        <rFont val="Arial"/>
        <family val="2"/>
      </rPr>
      <t>(thickness indicated)</t>
    </r>
  </si>
  <si>
    <t>C7.3.11.2</t>
  </si>
  <si>
    <r>
      <t xml:space="preserve">Replacement concrete in CRCP pavements </t>
    </r>
    <r>
      <rPr>
        <i/>
        <sz val="10"/>
        <color theme="1"/>
        <rFont val="Arial"/>
        <family val="2"/>
      </rPr>
      <t>(thickness indicated)</t>
    </r>
    <r>
      <rPr>
        <sz val="10"/>
        <color theme="1"/>
        <rFont val="Arial"/>
        <family val="2"/>
      </rPr>
      <t xml:space="preserve"> </t>
    </r>
  </si>
  <si>
    <t>C7.3.12</t>
  </si>
  <si>
    <t>C7.3.12.1</t>
  </si>
  <si>
    <t>C7.3.12.2</t>
  </si>
  <si>
    <t>C7.3.13</t>
  </si>
  <si>
    <t>C7.3.13.1</t>
  </si>
  <si>
    <r>
      <t xml:space="preserve">Burlap-dragged and texture </t>
    </r>
    <r>
      <rPr>
        <i/>
        <sz val="10"/>
        <color theme="1"/>
        <rFont val="Arial"/>
        <family val="2"/>
      </rPr>
      <t>(indicate groove or broom finish)</t>
    </r>
  </si>
  <si>
    <t>C7.3.13.2</t>
  </si>
  <si>
    <t>C7.3.14</t>
  </si>
  <si>
    <t>C7.3.15</t>
  </si>
  <si>
    <t>C7.3.15.1</t>
  </si>
  <si>
    <t>C7.3.15.2</t>
  </si>
  <si>
    <t>C7.3.15.3</t>
  </si>
  <si>
    <t>C7.3.16</t>
  </si>
  <si>
    <t>Temporary Partial Depth Repairs using Asphalt Materials</t>
  </si>
  <si>
    <t>C7.4</t>
  </si>
  <si>
    <t>REINSTATEMENT OF SLAB SUPPORT BY GROUT INJECTION</t>
  </si>
  <si>
    <t>C7.4.1</t>
  </si>
  <si>
    <t>Sub-sealing of the concrete pavement</t>
  </si>
  <si>
    <t>number of 50 kg cement pockets</t>
  </si>
  <si>
    <t>C7.5</t>
  </si>
  <si>
    <t>REINSTATEMENT OF RIDING QUALITY</t>
  </si>
  <si>
    <t>C7.5.1</t>
  </si>
  <si>
    <t>Grindingof existing concrete pavement surfaces</t>
  </si>
  <si>
    <t>C7.6</t>
  </si>
  <si>
    <t>REINSTATEMENT OF SURFACE TEXTURE</t>
  </si>
  <si>
    <t>C7.6.1</t>
  </si>
  <si>
    <r>
      <t>Retexturing of concrete surfaces</t>
    </r>
    <r>
      <rPr>
        <b/>
        <sz val="10"/>
        <color theme="1"/>
        <rFont val="Arial"/>
        <family val="2"/>
      </rPr>
      <t xml:space="preserve"> (transverse or longitudinal)</t>
    </r>
  </si>
  <si>
    <t>C8.1</t>
  </si>
  <si>
    <t>PRIME COAT</t>
  </si>
  <si>
    <t>C8.1.1</t>
  </si>
  <si>
    <t>Prime coat:</t>
  </si>
  <si>
    <t>C8.1.1.1</t>
  </si>
  <si>
    <t>MC -10 cut-back bitumen</t>
  </si>
  <si>
    <t>C8.1.1.2</t>
  </si>
  <si>
    <t>MC -30 cut-back bitumen</t>
  </si>
  <si>
    <t>C8.1.1.3</t>
  </si>
  <si>
    <t>C8.1.1.4</t>
  </si>
  <si>
    <t>C8.1.1.5</t>
  </si>
  <si>
    <t>C8.1.2</t>
  </si>
  <si>
    <t>Aggregate for blinding:</t>
  </si>
  <si>
    <t>C8.1.2.1</t>
  </si>
  <si>
    <t>Natural sand</t>
  </si>
  <si>
    <t>C8.1.2.2</t>
  </si>
  <si>
    <t>Crusher sand</t>
  </si>
  <si>
    <t>C8.1.3</t>
  </si>
  <si>
    <t>Extra over item C8.1.1 for applying the prime coat accessible only to hand-held or light equipment</t>
  </si>
  <si>
    <t>C8.2</t>
  </si>
  <si>
    <t>COVER SPRAYS, FOG SPRAYS AND REJUVENATION SPRAYS</t>
  </si>
  <si>
    <t>C8.2.1</t>
  </si>
  <si>
    <t>Cover sprays, fog sprays and rejuvenation sprays</t>
  </si>
  <si>
    <t>C8.2.1.1</t>
  </si>
  <si>
    <t>65% Cationic spray grade emulsion</t>
  </si>
  <si>
    <r>
      <t xml:space="preserve">Indicate dilution (Diluted ...% Emulsion/…% Water) </t>
    </r>
    <r>
      <rPr>
        <i/>
        <sz val="10"/>
        <color theme="1"/>
        <rFont val="Arial"/>
        <family val="2"/>
      </rPr>
      <t>(specify)</t>
    </r>
  </si>
  <si>
    <t>C8.2.1.2</t>
  </si>
  <si>
    <t>60% Anionic stable grade emulsion</t>
  </si>
  <si>
    <t>C8.2.1.3</t>
  </si>
  <si>
    <t>Cutback Inverted bitumen emulsion</t>
  </si>
  <si>
    <t>C8.2.1.4</t>
  </si>
  <si>
    <r>
      <t xml:space="preserve">Certified rejuvenator </t>
    </r>
    <r>
      <rPr>
        <i/>
        <sz val="10"/>
        <color theme="1"/>
        <rFont val="Arial"/>
        <family val="2"/>
      </rPr>
      <t>(state type and certification)</t>
    </r>
  </si>
  <si>
    <t>C8.2.2</t>
  </si>
  <si>
    <t>Extra over item C8.2.1 for labour enhanced application</t>
  </si>
  <si>
    <t>C8.2.2.1</t>
  </si>
  <si>
    <t>C8.2.2.2</t>
  </si>
  <si>
    <t>C8.2.2.3</t>
  </si>
  <si>
    <t>Cutback inverted bitumen emulsion</t>
  </si>
  <si>
    <t>C8.2.2.4</t>
  </si>
  <si>
    <t>C8.3</t>
  </si>
  <si>
    <t>TEXTURE TREATMENT</t>
  </si>
  <si>
    <t>C8.3.1</t>
  </si>
  <si>
    <t>Texture treatment</t>
  </si>
  <si>
    <t>C8.3.1.1</t>
  </si>
  <si>
    <r>
      <t xml:space="preserve">Application of slurry for texture improvement, applied by hand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</si>
  <si>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To indicate slurry grade - Fine slurry- fine grade or Fine slurry- medium grade. The slurry grade specified is dependent on existing surface texture.</t>
  </si>
  <si>
    <t>C8.3.1.2</t>
  </si>
  <si>
    <r>
      <t xml:space="preserve">Application of slurry for texture improvement, applied by spreader box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</si>
  <si>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C8.3.1.3</t>
  </si>
  <si>
    <r>
      <t xml:space="preserve">Application of microsurfacing for texture improvement, applied by spreader box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</si>
  <si>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To indicate slurry grade - Coarse slurry- Type 2</t>
  </si>
  <si>
    <t>C8.4</t>
  </si>
  <si>
    <t>RUT AND/OR DEPRESSION CORRECTION</t>
  </si>
  <si>
    <t>C8.4.1</t>
  </si>
  <si>
    <t>Rut and/or Depression correction (screeding)</t>
  </si>
  <si>
    <t>C8.4.1.1</t>
  </si>
  <si>
    <t>Bond coat using 50% diluted stable grade bitumen emulsion</t>
  </si>
  <si>
    <t>C8.4.1.2</t>
  </si>
  <si>
    <t>Correction material</t>
  </si>
  <si>
    <r>
      <t xml:space="preserve">Continuously-graded asphalt </t>
    </r>
    <r>
      <rPr>
        <i/>
        <sz val="10"/>
        <color theme="1"/>
        <rFont val="Arial"/>
        <family val="2"/>
      </rPr>
      <t>(state Nominal maximum aggregate size and binder type)</t>
    </r>
  </si>
  <si>
    <r>
      <t xml:space="preserve">Semi-gap graded asphalt </t>
    </r>
    <r>
      <rPr>
        <i/>
        <sz val="10"/>
        <color theme="1"/>
        <rFont val="Arial"/>
        <family val="2"/>
      </rPr>
      <t>(state Nominal maximum aggregate size and binder type)</t>
    </r>
  </si>
  <si>
    <r>
      <t xml:space="preserve">Cold applied asphalt </t>
    </r>
    <r>
      <rPr>
        <i/>
        <sz val="10"/>
        <color theme="1"/>
        <rFont val="Arial"/>
        <family val="2"/>
      </rPr>
      <t>(Agrèment SA certified for specific class as specified)</t>
    </r>
  </si>
  <si>
    <r>
      <t xml:space="preserve">Coarse slurry </t>
    </r>
    <r>
      <rPr>
        <i/>
        <sz val="10"/>
        <color theme="1"/>
        <rFont val="Arial"/>
        <family val="2"/>
      </rPr>
      <t>(state aggregate grade and emulsion type)</t>
    </r>
  </si>
  <si>
    <r>
      <t xml:space="preserve">Microsurfacing </t>
    </r>
    <r>
      <rPr>
        <i/>
        <sz val="10"/>
        <color theme="1"/>
        <rFont val="Arial"/>
        <family val="2"/>
      </rPr>
      <t>(state aggregate grade and binder type)</t>
    </r>
  </si>
  <si>
    <t>C8.5</t>
  </si>
  <si>
    <t>STANDARD CRACK SEALING</t>
  </si>
  <si>
    <t>C8.5.1</t>
  </si>
  <si>
    <t>Standard crack sealing</t>
  </si>
  <si>
    <t>C8.5.1.1</t>
  </si>
  <si>
    <t>Cleaning cracks</t>
  </si>
  <si>
    <t>Cleaning crack with cold compressed air</t>
  </si>
  <si>
    <t>Cleaning crack with hot compressed air</t>
  </si>
  <si>
    <t>C8.5.1.2</t>
  </si>
  <si>
    <t>Applying herbicides for sealing cracks</t>
  </si>
  <si>
    <t>C8.5.1.3</t>
  </si>
  <si>
    <r>
      <t xml:space="preserve">Priming </t>
    </r>
    <r>
      <rPr>
        <i/>
        <sz val="10"/>
        <color theme="1"/>
        <rFont val="Arial"/>
        <family val="2"/>
      </rPr>
      <t>(indicate primer)</t>
    </r>
  </si>
  <si>
    <t>C8.5.1.4</t>
  </si>
  <si>
    <t>Sealing the cracks</t>
  </si>
  <si>
    <r>
      <t xml:space="preserve">Sealing using </t>
    </r>
    <r>
      <rPr>
        <i/>
        <sz val="10"/>
        <color theme="1"/>
        <rFont val="Arial"/>
        <family val="2"/>
      </rPr>
      <t>(state crack sealant)</t>
    </r>
  </si>
  <si>
    <t>C8.5.1.5</t>
  </si>
  <si>
    <t>Heating of surface before rolling</t>
  </si>
  <si>
    <t>C8.5.1.6</t>
  </si>
  <si>
    <t>Rolling the cracks</t>
  </si>
  <si>
    <t>C8.6</t>
  </si>
  <si>
    <t>GEOSYNTHETIC CRACK SEALING</t>
  </si>
  <si>
    <t>C8.6.1</t>
  </si>
  <si>
    <t>Geosynthetic crack sealing</t>
  </si>
  <si>
    <t>C8.6.1.1</t>
  </si>
  <si>
    <r>
      <t xml:space="preserve">Sealing cracks with 200mm wide geosynthetic </t>
    </r>
    <r>
      <rPr>
        <i/>
        <sz val="10"/>
        <color theme="1"/>
        <rFont val="Arial"/>
        <family val="2"/>
      </rPr>
      <t>(specify type of emulsion)</t>
    </r>
  </si>
  <si>
    <t>C8.6.1.2</t>
  </si>
  <si>
    <r>
      <t xml:space="preserve">Sealing cracks with geosynthetic over areas </t>
    </r>
    <r>
      <rPr>
        <i/>
        <sz val="10"/>
        <color theme="1"/>
        <rFont val="Arial"/>
        <family val="2"/>
      </rPr>
      <t>(specify type of emulsion)</t>
    </r>
  </si>
  <si>
    <t>PC8.6.2</t>
  </si>
  <si>
    <t>Bituminous binder variation</t>
  </si>
  <si>
    <t>C8.6.2.1</t>
  </si>
  <si>
    <r>
      <t>Bitumen emulsion (specify</t>
    </r>
    <r>
      <rPr>
        <i/>
        <sz val="10"/>
        <color theme="1"/>
        <rFont val="Arial"/>
        <family val="2"/>
      </rPr>
      <t xml:space="preserve"> type and binder content)</t>
    </r>
  </si>
  <si>
    <t>C8.7</t>
  </si>
  <si>
    <t>PLANING</t>
  </si>
  <si>
    <t>C8.7.1</t>
  </si>
  <si>
    <t>Planing</t>
  </si>
  <si>
    <t>C8.7.1.1</t>
  </si>
  <si>
    <r>
      <t xml:space="preserve">Planing of road surface </t>
    </r>
    <r>
      <rPr>
        <i/>
        <sz val="10"/>
        <color theme="1"/>
        <rFont val="Arial"/>
        <family val="2"/>
      </rPr>
      <t>(indicate thickness in mm)</t>
    </r>
  </si>
  <si>
    <t>C8.7.1.2</t>
  </si>
  <si>
    <t>Fog spraying on planed surfaces</t>
  </si>
  <si>
    <t>C8.7.1.3</t>
  </si>
  <si>
    <t>Hand spraying</t>
  </si>
  <si>
    <t>C8.7.1.4</t>
  </si>
  <si>
    <t>Spraying with mechanical equipment</t>
  </si>
  <si>
    <t>C8.7.1.5</t>
  </si>
  <si>
    <t>Rolling the planed surface</t>
  </si>
  <si>
    <t>roller passes (m²-pass)</t>
  </si>
  <si>
    <t>C8.8</t>
  </si>
  <si>
    <t>PATCHING AND EDGE BREAK REPAIR</t>
  </si>
  <si>
    <t>C8.8.1</t>
  </si>
  <si>
    <t>Saw cutting pavement layers for patching</t>
  </si>
  <si>
    <t>C8.8.1.1</t>
  </si>
  <si>
    <t>Asphalt or bituminous surfacing to an average depth</t>
  </si>
  <si>
    <t>C8.8.1.2</t>
  </si>
  <si>
    <t>Cemented pavement layers to an average depth</t>
  </si>
  <si>
    <t>Not exceeding 100mm</t>
  </si>
  <si>
    <t>Exceeding 100mm but not exceeding 200mm</t>
  </si>
  <si>
    <t>Exceeding 200mm</t>
  </si>
  <si>
    <t>C8.8.1.3</t>
  </si>
  <si>
    <t>Granular layers to an average depth</t>
  </si>
  <si>
    <t>Not exceeding 200mm</t>
  </si>
  <si>
    <t>C8.8.2</t>
  </si>
  <si>
    <t>Excavation in existing pavements for patching (non-milling)</t>
  </si>
  <si>
    <t>For milling add items C8.8/C4.3.6 or C8.8/C4.3.7</t>
  </si>
  <si>
    <t>C8.8.2.1</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</si>
  <si>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</si>
  <si>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</si>
  <si>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</si>
  <si>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</si>
  <si>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</si>
  <si>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C8.8.2.2</t>
  </si>
  <si>
    <t>Cemented layers</t>
  </si>
  <si>
    <t xml:space="preserve">Exceeding 10 m² but not exceeding 50 m² including for edge repairs wider than 250mm </t>
  </si>
  <si>
    <t>C8.8.2.3</t>
  </si>
  <si>
    <r>
      <t xml:space="preserve">Other layers </t>
    </r>
    <r>
      <rPr>
        <i/>
        <sz val="10"/>
        <color theme="1"/>
        <rFont val="Arial"/>
        <family val="2"/>
      </rPr>
      <t>(specify type)</t>
    </r>
  </si>
  <si>
    <t>C8.8.3</t>
  </si>
  <si>
    <r>
      <t xml:space="preserve">Compacting the floor of excavations for patching </t>
    </r>
    <r>
      <rPr>
        <i/>
        <sz val="10"/>
        <color theme="1"/>
        <rFont val="Arial"/>
        <family val="2"/>
      </rPr>
      <t>(specify density)</t>
    </r>
  </si>
  <si>
    <t>C8.8.4</t>
  </si>
  <si>
    <t>Backfilling of excavations for patching with:</t>
  </si>
  <si>
    <t>C8.8.4.1</t>
  </si>
  <si>
    <r>
      <t xml:space="preserve">Chemically stabilized pavement material </t>
    </r>
    <r>
      <rPr>
        <i/>
        <sz val="10"/>
        <color theme="1"/>
        <rFont val="Arial"/>
        <family val="2"/>
      </rPr>
      <t>(state the pavement material and the stabilising agent)</t>
    </r>
    <r>
      <rPr>
        <sz val="10"/>
        <color theme="1"/>
        <rFont val="Arial"/>
        <family val="2"/>
      </rPr>
      <t xml:space="preserve"> for a patch with a surface area:</t>
    </r>
  </si>
  <si>
    <t>C8.8.4.2</t>
  </si>
  <si>
    <r>
      <t xml:space="preserve">Bitumen Stabilised Material </t>
    </r>
    <r>
      <rPr>
        <i/>
        <sz val="10"/>
        <color theme="1"/>
        <rFont val="Arial"/>
        <family val="2"/>
      </rPr>
      <t>(specify type and level of compaction)</t>
    </r>
    <r>
      <rPr>
        <sz val="10"/>
        <color theme="1"/>
        <rFont val="Arial"/>
        <family val="2"/>
      </rPr>
      <t xml:space="preserve"> for a patch with a surface area:</t>
    </r>
  </si>
  <si>
    <t>C8.8.4.3</t>
  </si>
  <si>
    <r>
      <t xml:space="preserve">Asphalt for a patch with a surface area </t>
    </r>
    <r>
      <rPr>
        <i/>
        <sz val="10"/>
        <color theme="1"/>
        <rFont val="Arial"/>
        <family val="2"/>
      </rPr>
      <t>(state type and density)</t>
    </r>
  </si>
  <si>
    <t>C8.8.4.4</t>
  </si>
  <si>
    <r>
      <t xml:space="preserve">Granular base material </t>
    </r>
    <r>
      <rPr>
        <i/>
        <sz val="10"/>
        <color theme="1"/>
        <rFont val="Arial"/>
        <family val="2"/>
      </rPr>
      <t>(state type and density)</t>
    </r>
    <r>
      <rPr>
        <sz val="10"/>
        <color theme="1"/>
        <rFont val="Arial"/>
        <family val="2"/>
      </rPr>
      <t xml:space="preserve"> for a patch with a surface area</t>
    </r>
  </si>
  <si>
    <t>C8.8.5</t>
  </si>
  <si>
    <t>Geosynthetic patching</t>
  </si>
  <si>
    <t>C8.8.5.1</t>
  </si>
  <si>
    <r>
      <t xml:space="preserve">Sealing joints with geosynthetic strips </t>
    </r>
    <r>
      <rPr>
        <i/>
        <sz val="10"/>
        <color theme="1"/>
        <rFont val="Arial"/>
        <family val="2"/>
      </rPr>
      <t>(specify width and type of emulsion)</t>
    </r>
  </si>
  <si>
    <t>C8.8.6</t>
  </si>
  <si>
    <t xml:space="preserve">Repairing edge breaks in surfacing </t>
  </si>
  <si>
    <t>C8.8.6.1</t>
  </si>
  <si>
    <t>Cutting back the edges of the existing surfacing for the repairing of edge breaks</t>
  </si>
  <si>
    <t>C8.8.6.2</t>
  </si>
  <si>
    <r>
      <t xml:space="preserve">Prime coat </t>
    </r>
    <r>
      <rPr>
        <i/>
        <sz val="10"/>
        <color theme="1"/>
        <rFont val="Arial"/>
        <family val="2"/>
      </rPr>
      <t>(state type and rate of application)</t>
    </r>
  </si>
  <si>
    <t>C8.8.6.3</t>
  </si>
  <si>
    <t>Reconstructing edges using:</t>
  </si>
  <si>
    <r>
      <t xml:space="preserve">Continuously-graded hot asphalt </t>
    </r>
    <r>
      <rPr>
        <i/>
        <sz val="10"/>
        <color theme="1"/>
        <rFont val="Arial"/>
        <family val="2"/>
      </rPr>
      <t>(state type and density)</t>
    </r>
  </si>
  <si>
    <r>
      <t xml:space="preserve">Continuously-graded cold asphalt </t>
    </r>
    <r>
      <rPr>
        <i/>
        <sz val="10"/>
        <color theme="1"/>
        <rFont val="Arial"/>
        <family val="2"/>
      </rPr>
      <t>(Agrèment SA certified - state class and density)</t>
    </r>
  </si>
  <si>
    <r>
      <t xml:space="preserve">Bitumen Stabilised Material </t>
    </r>
    <r>
      <rPr>
        <i/>
        <sz val="10"/>
        <color theme="1"/>
        <rFont val="Arial"/>
        <family val="2"/>
      </rPr>
      <t>(state type and level of compaction)</t>
    </r>
  </si>
  <si>
    <t>C8.9</t>
  </si>
  <si>
    <t>REPAIR OF SURFACE DEFECTS</t>
  </si>
  <si>
    <t>C8.9.1</t>
  </si>
  <si>
    <t>Heating of the road surface</t>
  </si>
  <si>
    <t>C8.9.1.1</t>
  </si>
  <si>
    <t>Establishing of heating apparatus on site for softening of the road surface</t>
  </si>
  <si>
    <t>C8.9.1.2</t>
  </si>
  <si>
    <t>Heating of road surface</t>
  </si>
  <si>
    <t>C8.9.2</t>
  </si>
  <si>
    <t>Aggregate for treatment of bleeding sections</t>
  </si>
  <si>
    <t>C8.9.2.1</t>
  </si>
  <si>
    <r>
      <t xml:space="preserve">Heated aggregate </t>
    </r>
    <r>
      <rPr>
        <i/>
        <sz val="10"/>
        <color theme="1"/>
        <rFont val="Arial"/>
        <family val="2"/>
      </rPr>
      <t>(state size)</t>
    </r>
  </si>
  <si>
    <t>C8.9.2.2</t>
  </si>
  <si>
    <r>
      <t xml:space="preserve">Precoating of aggregate </t>
    </r>
    <r>
      <rPr>
        <i/>
        <sz val="10"/>
        <color theme="1"/>
        <rFont val="Arial"/>
        <family val="2"/>
      </rPr>
      <t>(state type and application litre/m</t>
    </r>
    <r>
      <rPr>
        <i/>
        <vertAlign val="superscript"/>
        <sz val="10"/>
        <color theme="1"/>
        <rFont val="Arial"/>
        <family val="2"/>
      </rPr>
      <t>3</t>
    </r>
    <r>
      <rPr>
        <i/>
        <sz val="10"/>
        <color theme="1"/>
        <rFont val="Arial"/>
        <family val="2"/>
      </rPr>
      <t>)</t>
    </r>
  </si>
  <si>
    <t>C8.9.3</t>
  </si>
  <si>
    <t>Application and rolling in of heated aggregate</t>
  </si>
  <si>
    <t>C8.9.4</t>
  </si>
  <si>
    <t>Trial sections for heating, application and rolling in of heated aggregate</t>
  </si>
  <si>
    <t>C8.9.5</t>
  </si>
  <si>
    <t>Water cutting</t>
  </si>
  <si>
    <t>C8.9.5.1</t>
  </si>
  <si>
    <t xml:space="preserve">Establishing of water cutting equipment on site </t>
  </si>
  <si>
    <t>C8.9.5.2</t>
  </si>
  <si>
    <t>Water cutting of the road surface</t>
  </si>
  <si>
    <t>C8.9.6</t>
  </si>
  <si>
    <t>Trial sections for water cutting</t>
  </si>
  <si>
    <t>C9.1</t>
  </si>
  <si>
    <t>ASPHALT LAYERS</t>
  </si>
  <si>
    <t>C9.1.1</t>
  </si>
  <si>
    <t>Asphalt mix designs</t>
  </si>
  <si>
    <t>C9.1.1.1</t>
  </si>
  <si>
    <t>Stone skeletal mixes:</t>
  </si>
  <si>
    <t>C9.1.1.2</t>
  </si>
  <si>
    <t>Sand skeletal mixes:</t>
  </si>
  <si>
    <t>C9.1.2</t>
  </si>
  <si>
    <t xml:space="preserve">Construction of trial sections </t>
  </si>
  <si>
    <t>C9.1.2.1</t>
  </si>
  <si>
    <t>C9.1.2.2</t>
  </si>
  <si>
    <t>Removal of trial section where so instructed by the Engineer</t>
  </si>
  <si>
    <t>C9.1.3</t>
  </si>
  <si>
    <t>Application of bond coat</t>
  </si>
  <si>
    <t>C9.1.3.1</t>
  </si>
  <si>
    <t xml:space="preserve">Stable–grade 30% net bitumen emulsion as specified.  Applied with a calibrated distributer </t>
  </si>
  <si>
    <t>C9.1.3.2</t>
  </si>
  <si>
    <t xml:space="preserve">Applied in restricted areas using a portable pressure sprayer </t>
  </si>
  <si>
    <t>C9.1.3.3</t>
  </si>
  <si>
    <t xml:space="preserve">Applied by hand using brushes on all exposed transverse and longitudinal construction joints </t>
  </si>
  <si>
    <t>C9.1.3.4</t>
  </si>
  <si>
    <t>C9.1.4</t>
  </si>
  <si>
    <t xml:space="preserve">Asphalt base </t>
  </si>
  <si>
    <t>C9.1.4.1</t>
  </si>
  <si>
    <t>New Construction</t>
  </si>
  <si>
    <t xml:space="preserve">Any mix certified for specific applications by an approved agency as being fit for the purpose and as specified in the Contract Documentation. </t>
  </si>
  <si>
    <t>In all cases state placing technique (hand/paver)</t>
  </si>
  <si>
    <t>C9.1.4.2</t>
  </si>
  <si>
    <t xml:space="preserve">Rehabilitation </t>
  </si>
  <si>
    <t>Certified: any mixes certified for specific applications by an approved agency as being fit for the purpose and as specified in the Contract Documentation</t>
  </si>
  <si>
    <t>C9.1.5</t>
  </si>
  <si>
    <t>C9.1.5.1</t>
  </si>
  <si>
    <t>New construction</t>
  </si>
  <si>
    <t>C9.1.5.2</t>
  </si>
  <si>
    <t>C9.1.6</t>
  </si>
  <si>
    <t>Extra over pay items C9.1.4.1 and C9.1.5.1 for placing small quantities of asphalt of less than 10 tons specially produced as specified in terms of Clause A9.1.7.1(d)</t>
  </si>
  <si>
    <t>C9.1.7</t>
  </si>
  <si>
    <t>Placing and compacting asphalt in restricted areas</t>
  </si>
  <si>
    <t>C9.1.7.1</t>
  </si>
  <si>
    <t>C9.1.7.2</t>
  </si>
  <si>
    <t>C9.1.8</t>
  </si>
  <si>
    <t>Surfacing of bridge decks</t>
  </si>
  <si>
    <t>C9.1.8.1</t>
  </si>
  <si>
    <t>C9.1.8.2</t>
  </si>
  <si>
    <t>PC9.1.9</t>
  </si>
  <si>
    <t>C9.1.9.1</t>
  </si>
  <si>
    <t>By means of chip spreader</t>
  </si>
  <si>
    <t>C9.1.9.2</t>
  </si>
  <si>
    <t>By hand in restricted areas</t>
  </si>
  <si>
    <t>C9.1.10</t>
  </si>
  <si>
    <t xml:space="preserve">Variation rates  </t>
  </si>
  <si>
    <t>C9.1.10.1</t>
  </si>
  <si>
    <t>C9.1.10.2</t>
  </si>
  <si>
    <t xml:space="preserve">Aggregate   </t>
  </si>
  <si>
    <t>C9.1.10.3</t>
  </si>
  <si>
    <t>C9.1.10.4</t>
  </si>
  <si>
    <t>C9.1.10.5</t>
  </si>
  <si>
    <t>Rolled-in chippings</t>
  </si>
  <si>
    <t>C9.1.10.6</t>
  </si>
  <si>
    <t>C9.1.11</t>
  </si>
  <si>
    <t>C9.1.11.1</t>
  </si>
  <si>
    <t>C9.1.11.2</t>
  </si>
  <si>
    <t>Rehabilitation</t>
  </si>
  <si>
    <t>C9.1.12</t>
  </si>
  <si>
    <t>C9.1.13</t>
  </si>
  <si>
    <t xml:space="preserve">Coring of asphalt layers  </t>
  </si>
  <si>
    <t>C9.1.13.1</t>
  </si>
  <si>
    <t>100mm diameter</t>
  </si>
  <si>
    <t>C9.1.13.2</t>
  </si>
  <si>
    <t>150mm diameter</t>
  </si>
  <si>
    <t>C9.1.14</t>
  </si>
  <si>
    <t xml:space="preserve">Surface regularity testing as described in Clause A9.1.8.4  </t>
  </si>
  <si>
    <t>C9.1.14.1</t>
  </si>
  <si>
    <t>C9.1.14.2</t>
  </si>
  <si>
    <t>Profiler Surveys utilising equipment as specified - Base layers and surfacing layers</t>
  </si>
  <si>
    <t>lane kilometre (km)</t>
  </si>
  <si>
    <t>C9.1.15</t>
  </si>
  <si>
    <t xml:space="preserve">Milling of bridge decks and keys adjacent to bridge decks </t>
  </si>
  <si>
    <t>C9.1.15.1</t>
  </si>
  <si>
    <t>Provision of an appropriate sized milling machine</t>
  </si>
  <si>
    <t>C9.1.15.2</t>
  </si>
  <si>
    <t xml:space="preserve">Milling of bridge decks and keys to bridge deck approaches </t>
  </si>
  <si>
    <t>C9.1.15.3</t>
  </si>
  <si>
    <t>Cleaning of milled surfaces</t>
  </si>
  <si>
    <t>C9.1.16</t>
  </si>
  <si>
    <t xml:space="preserve">Work undertaken in accordance with a Product Performance Guarantee System </t>
  </si>
  <si>
    <t>C9.1.16.1</t>
  </si>
  <si>
    <t xml:space="preserve">Provision of a Performance Guarantee </t>
  </si>
  <si>
    <t>C9.1.16.2</t>
  </si>
  <si>
    <t>C10.1</t>
  </si>
  <si>
    <t>GENERAL REQUIREMENTS FOR SURFACE TREATMENTS</t>
  </si>
  <si>
    <t>C10.1.1</t>
  </si>
  <si>
    <t>C10.1.1.1</t>
  </si>
  <si>
    <t>Using 5,0mm aggregate</t>
  </si>
  <si>
    <t>C10.1.1.2</t>
  </si>
  <si>
    <t>Using 7,1mm aggregate</t>
  </si>
  <si>
    <t>C10.1.1.3</t>
  </si>
  <si>
    <t>Using 10mm aggregate</t>
  </si>
  <si>
    <t>C10.1.1.4</t>
  </si>
  <si>
    <t>Using 14mm aggregate</t>
  </si>
  <si>
    <t>C10.1.1.5</t>
  </si>
  <si>
    <t>Using 20mm aggregate</t>
  </si>
  <si>
    <t>PC10.1.2</t>
  </si>
  <si>
    <t>C10.1.2.1</t>
  </si>
  <si>
    <t>C10.1.2.2</t>
  </si>
  <si>
    <t>C10.1.2.3</t>
  </si>
  <si>
    <t>C10.1.2.4</t>
  </si>
  <si>
    <t>C10.1.2.5</t>
  </si>
  <si>
    <t>PC10.1.3</t>
  </si>
  <si>
    <t>Multiple stone seals including a cover spray, if specified using:</t>
  </si>
  <si>
    <t>C10.1.3.1</t>
  </si>
  <si>
    <t>C10.1.3.2</t>
  </si>
  <si>
    <t>C10.1.3.3</t>
  </si>
  <si>
    <t>C10.1.3.4</t>
  </si>
  <si>
    <t>C10.1.3.5</t>
  </si>
  <si>
    <t>PC10.1.4</t>
  </si>
  <si>
    <t>Embargo period effects</t>
  </si>
  <si>
    <t>C10.1.4.1</t>
  </si>
  <si>
    <t>Re-establishment of sealing team after embargo period</t>
  </si>
  <si>
    <t>C10.1.4.2</t>
  </si>
  <si>
    <t>C10.1.5</t>
  </si>
  <si>
    <t>Sand or Grit seals using:</t>
  </si>
  <si>
    <t>C10.1.5.1</t>
  </si>
  <si>
    <t>C10.1.5.2</t>
  </si>
  <si>
    <t>PC10.1.6</t>
  </si>
  <si>
    <t>C10.1.6.1</t>
  </si>
  <si>
    <t>C10.1.6.2</t>
  </si>
  <si>
    <t>C10.1.7</t>
  </si>
  <si>
    <t>Graded aggregate (Otta) seals using:</t>
  </si>
  <si>
    <t>C10.1.7.1</t>
  </si>
  <si>
    <t>C10.1.7.2</t>
  </si>
  <si>
    <t>C10.1.7.3</t>
  </si>
  <si>
    <t>C10.1.7.4</t>
  </si>
  <si>
    <t>C10.1.8</t>
  </si>
  <si>
    <t>Graded aggregate (Otta) seals, with aggregate applied by hand, using:</t>
  </si>
  <si>
    <t>C10.1.8.1</t>
  </si>
  <si>
    <t>C10.1.8.2</t>
  </si>
  <si>
    <t>C10.1.8.3</t>
  </si>
  <si>
    <t>C10.1.8.4</t>
  </si>
  <si>
    <t>C10.1.9</t>
  </si>
  <si>
    <t>Bituminous binder variations:</t>
  </si>
  <si>
    <t>C10.1.9.1</t>
  </si>
  <si>
    <t>C10.1.9.2</t>
  </si>
  <si>
    <t>60% Stable-grade emulsion</t>
  </si>
  <si>
    <t>C10.1.9.3</t>
  </si>
  <si>
    <t>C10.1.9.4</t>
  </si>
  <si>
    <t>C10.1.9.5</t>
  </si>
  <si>
    <t>C10.1.9.6</t>
  </si>
  <si>
    <t>C10.1.9.7</t>
  </si>
  <si>
    <t>C10.1.9.8</t>
  </si>
  <si>
    <t>Homogeneous modified binder S-E1 with 4,5% MC30</t>
  </si>
  <si>
    <t>C10.1.9.9</t>
  </si>
  <si>
    <t>Homogeneous modified binder S-E1 with 9% MC30</t>
  </si>
  <si>
    <t>C10.1.9.10</t>
  </si>
  <si>
    <t>MC-3000 cut-back bitumen</t>
  </si>
  <si>
    <t>C10.1.9.11</t>
  </si>
  <si>
    <t>C10.1.10</t>
  </si>
  <si>
    <t>C10.1.10.1</t>
  </si>
  <si>
    <t>5mm aggregate</t>
  </si>
  <si>
    <t>C10.1.10.2</t>
  </si>
  <si>
    <t>7,1mm aggregate</t>
  </si>
  <si>
    <t>C10.1.10.3</t>
  </si>
  <si>
    <t>10mm aggregate</t>
  </si>
  <si>
    <t>C10.1.10.4</t>
  </si>
  <si>
    <t>14mm aggregate</t>
  </si>
  <si>
    <t>C10.1.10.5</t>
  </si>
  <si>
    <t>20mm aggregate</t>
  </si>
  <si>
    <t>C10.1.10.6</t>
  </si>
  <si>
    <t>C10.1.10.7</t>
  </si>
  <si>
    <t>Grit</t>
  </si>
  <si>
    <t>PC10.1.11</t>
  </si>
  <si>
    <t>Application of cover spray:</t>
  </si>
  <si>
    <t>C10.1.11.1</t>
  </si>
  <si>
    <t>60% Anionic Stable-grade emulsion</t>
  </si>
  <si>
    <t>C10.1.11.2</t>
  </si>
  <si>
    <t>C10.1.11.3</t>
  </si>
  <si>
    <t>C10.1.11.4</t>
  </si>
  <si>
    <t>PC10.1.12</t>
  </si>
  <si>
    <t>Application of cover spray by hand:</t>
  </si>
  <si>
    <t>C10.1.12.1</t>
  </si>
  <si>
    <t>C10.1.12.2</t>
  </si>
  <si>
    <t>C10.1.12.3</t>
  </si>
  <si>
    <t>C10.1.12.4</t>
  </si>
  <si>
    <t>C10.1.13</t>
  </si>
  <si>
    <t>Precoating of aggregate using a dedicated plant</t>
  </si>
  <si>
    <t>C10.1.13.1</t>
  </si>
  <si>
    <t>C10.1.13.2</t>
  </si>
  <si>
    <t>C10.1.14</t>
  </si>
  <si>
    <t>Precoating of aggregate using a frontend loader</t>
  </si>
  <si>
    <t>C10.1.14.1</t>
  </si>
  <si>
    <t>C10.1.14.2</t>
  </si>
  <si>
    <t>C10.1.15</t>
  </si>
  <si>
    <t xml:space="preserve">Precoating of aggregate by hand </t>
  </si>
  <si>
    <t>C10.1.15.1</t>
  </si>
  <si>
    <t>C10.1.15.2</t>
  </si>
  <si>
    <t>C10.1.16</t>
  </si>
  <si>
    <t>Addition of wetting agent:</t>
  </si>
  <si>
    <t>C10.1.16.1</t>
  </si>
  <si>
    <t>Providing and supplying</t>
  </si>
  <si>
    <t>C10.1.16.2</t>
  </si>
  <si>
    <t>Handling, applying, profit and all other costs</t>
  </si>
  <si>
    <t>percentage of prime-cost sum</t>
  </si>
  <si>
    <t>C10.1.17</t>
  </si>
  <si>
    <t>C10.1.17.1</t>
  </si>
  <si>
    <t>C10.1.17.2</t>
  </si>
  <si>
    <t>C10.1.18</t>
  </si>
  <si>
    <t>Aggregate for blinding by hand:</t>
  </si>
  <si>
    <t>C10.1.18.1</t>
  </si>
  <si>
    <t>C10.1.18.2</t>
  </si>
  <si>
    <t>C10.1.19</t>
  </si>
  <si>
    <t>Extra over item for work in areas inaccessible to mechanical equipment:</t>
  </si>
  <si>
    <t>C10.1.19.1</t>
  </si>
  <si>
    <t>Single seals</t>
  </si>
  <si>
    <t>C10.1.19.2</t>
  </si>
  <si>
    <t>Multiple stone seals</t>
  </si>
  <si>
    <t>C10.1.19.3</t>
  </si>
  <si>
    <t>Cape seals with one layer of slurry</t>
  </si>
  <si>
    <t>C10.1.19.4</t>
  </si>
  <si>
    <t>Cape seals with two layers of slurry</t>
  </si>
  <si>
    <t>C10.1.19.5</t>
  </si>
  <si>
    <t>Graded aggregate seals</t>
  </si>
  <si>
    <t>C10.1.19.6</t>
  </si>
  <si>
    <t>Sand and Grit seals</t>
  </si>
  <si>
    <t>C10.1.19.7</t>
  </si>
  <si>
    <t>Conventional slurry</t>
  </si>
  <si>
    <t>C10.1.19.8</t>
  </si>
  <si>
    <t>Microsurfacing</t>
  </si>
  <si>
    <t>C10.1.19.9</t>
  </si>
  <si>
    <t>Adding Grit or slurry to single seals on areas subjected to traffic turning and breaking actions or localised cold areas:</t>
  </si>
  <si>
    <t>Applying Grit</t>
  </si>
  <si>
    <t>Applying Texture slurry</t>
  </si>
  <si>
    <t>C10.1.20</t>
  </si>
  <si>
    <t>Supply and application of geosynthetic membrane:</t>
  </si>
  <si>
    <t>C10.1.20.1</t>
  </si>
  <si>
    <t>C10.1.21</t>
  </si>
  <si>
    <t>Slurry and microsurfacing:</t>
  </si>
  <si>
    <t>C10.1.21.1</t>
  </si>
  <si>
    <t>C10.1.21.2</t>
  </si>
  <si>
    <t>C10.1.22</t>
  </si>
  <si>
    <t>Bituminous single seal and slurry, including a cover spray if specified:</t>
  </si>
  <si>
    <t>C10.1.22.1</t>
  </si>
  <si>
    <t>C10.1.22.2</t>
  </si>
  <si>
    <t>C10.1.22.3</t>
  </si>
  <si>
    <t>C10.1.22.4</t>
  </si>
  <si>
    <t>C10.1.23</t>
  </si>
  <si>
    <t>Slurry-bound macadam seal:</t>
  </si>
  <si>
    <t>C10.1.23.1</t>
  </si>
  <si>
    <t>C10.1.23.2</t>
  </si>
  <si>
    <t>C10.1.23.3</t>
  </si>
  <si>
    <t>C10.1.24</t>
  </si>
  <si>
    <t>Variation in the rate of application of the fine slurry:</t>
  </si>
  <si>
    <t>C10.1.24.1</t>
  </si>
  <si>
    <t>Fine grade</t>
  </si>
  <si>
    <t>C10.1.24.2</t>
  </si>
  <si>
    <t>Medium grade</t>
  </si>
  <si>
    <t>C10.1.25</t>
  </si>
  <si>
    <t>C10.1.26</t>
  </si>
  <si>
    <t>C10.1.27</t>
  </si>
  <si>
    <t>Provision of Performance Guarantee in respect of the Surfacing</t>
  </si>
  <si>
    <t>C10.1.28</t>
  </si>
  <si>
    <t>C11.1</t>
  </si>
  <si>
    <t>PITCHING, STONEWORK, CAST IN SITU CONCRETE FOR PROTECTION AGAINST EROSION</t>
  </si>
  <si>
    <t>C11.1.1</t>
  </si>
  <si>
    <t>Foundation trenches for stone masonry walls</t>
  </si>
  <si>
    <t>C11.1.1.1</t>
  </si>
  <si>
    <t>Excavating foundation trenches in soft material using labour enhanced construction methods 0m to 1,0m depth</t>
  </si>
  <si>
    <t>C11.1.1.2</t>
  </si>
  <si>
    <t>C11.1.2</t>
  </si>
  <si>
    <t>Stone pitching</t>
  </si>
  <si>
    <t>C11.1.2.1</t>
  </si>
  <si>
    <t>Plain stone pitching</t>
  </si>
  <si>
    <t>Method 1</t>
  </si>
  <si>
    <t>Method 2</t>
  </si>
  <si>
    <t>C11.1.2.2</t>
  </si>
  <si>
    <t>Grouted stone pitching with mortar</t>
  </si>
  <si>
    <t>C11.1.2.3</t>
  </si>
  <si>
    <t xml:space="preserve">Grouted stone pitching on a concrete bed </t>
  </si>
  <si>
    <t>C11.1.3</t>
  </si>
  <si>
    <t>Riprap</t>
  </si>
  <si>
    <t>C11.1.3.1</t>
  </si>
  <si>
    <t>C11.1.3.2</t>
  </si>
  <si>
    <t>C11.1.3.3</t>
  </si>
  <si>
    <t>C11.1.3.4</t>
  </si>
  <si>
    <t>Filter layer consisting of:</t>
  </si>
  <si>
    <t>Crushed stone</t>
  </si>
  <si>
    <t>Filter sand</t>
  </si>
  <si>
    <t>C11.1.4</t>
  </si>
  <si>
    <t>Stone masonry walls:</t>
  </si>
  <si>
    <t>C11.1.4.1</t>
  </si>
  <si>
    <t>Plain packed stone walls</t>
  </si>
  <si>
    <t>C11.1.4.2</t>
  </si>
  <si>
    <t>Cement-mortared stone walls</t>
  </si>
  <si>
    <t>C11.1.4.3</t>
  </si>
  <si>
    <t>Extra over items C11.1.4.1 and C11.1.4.2 for procuring stone from commercial sources</t>
  </si>
  <si>
    <t>C11.1.5</t>
  </si>
  <si>
    <t>Concrete pitching or paving</t>
  </si>
  <si>
    <t>C11.1.5.1</t>
  </si>
  <si>
    <t>C11.1.5.2</t>
  </si>
  <si>
    <t>C11.1.5.3</t>
  </si>
  <si>
    <t>C11.1.6</t>
  </si>
  <si>
    <t>C11.1.7</t>
  </si>
  <si>
    <t>Provision of approved herbicide and ant poison:</t>
  </si>
  <si>
    <t>C11.1.7.1</t>
  </si>
  <si>
    <t>C11.1.7.2</t>
  </si>
  <si>
    <t>C11.2</t>
  </si>
  <si>
    <t>NON-STRUCTURAL GABIONS</t>
  </si>
  <si>
    <t>C11.2.1</t>
  </si>
  <si>
    <t>Foundation trench excavation:</t>
  </si>
  <si>
    <t>C11.2.1.1</t>
  </si>
  <si>
    <t>Excavating all material situated within the following depth ranges below the surface level</t>
  </si>
  <si>
    <t>Etc, in increments of 1,5m</t>
  </si>
  <si>
    <t>C11.2.1.2</t>
  </si>
  <si>
    <t>Extra over sub-item C11.2.1.1 for excavation in hard material, irrespective of depth</t>
  </si>
  <si>
    <t>C11.2.1.3</t>
  </si>
  <si>
    <t>Excavating soft material within 1,5m below the surface level using labour enhanced construction methods</t>
  </si>
  <si>
    <t>C11.2.1.4</t>
  </si>
  <si>
    <t>Excavating intermediate material within 1,5m below the surface level using labour enhanced construction methods</t>
  </si>
  <si>
    <t>C11.2.2</t>
  </si>
  <si>
    <t>Surface preparation for bedding the gabion boxes and mattresses</t>
  </si>
  <si>
    <t>C11.2.3</t>
  </si>
  <si>
    <t>Gabion boxes and mattresses:</t>
  </si>
  <si>
    <t>C11.2.3.1</t>
  </si>
  <si>
    <t>C11.2.3.2</t>
  </si>
  <si>
    <t>C11.2.3.3</t>
  </si>
  <si>
    <t>C11.2.3.4</t>
  </si>
  <si>
    <t>C11.2.4</t>
  </si>
  <si>
    <t>Geotextile (non woven, min 210 g/m2)</t>
  </si>
  <si>
    <t>C11.4</t>
  </si>
  <si>
    <t>ROAD RESTRAINT SYSTEMS</t>
  </si>
  <si>
    <t>C11.4.1</t>
  </si>
  <si>
    <t>Erecting of guardrails at 3,81m spacing</t>
  </si>
  <si>
    <t>C11.4.1.1</t>
  </si>
  <si>
    <t>Complete galvanized system compliant to SANS 1350:</t>
  </si>
  <si>
    <t>On timber posts (Dwg. Ref . No TD-R-GR-1001-V1)</t>
  </si>
  <si>
    <t>Extra over C11.4.1.1(a) and C11.4.1.1(b) for excavating holes of posts using labour enhanced methods (soft and intermediate)</t>
  </si>
  <si>
    <t>C11.4.1.2</t>
  </si>
  <si>
    <t>Terminal sections for 3,81 guardrails comprising of:</t>
  </si>
  <si>
    <t>End wings to SANS 1350</t>
  </si>
  <si>
    <t>Bullnoses to SANS 1350</t>
  </si>
  <si>
    <t xml:space="preserve">Bridge adapters to SANS 1350 </t>
  </si>
  <si>
    <t>PC11.4.2</t>
  </si>
  <si>
    <t>Performance based vehicle restraint systems</t>
  </si>
  <si>
    <t>C11.4.2.1</t>
  </si>
  <si>
    <t>Etc for other types, permanent and temporary</t>
  </si>
  <si>
    <t>C11.4.2.2</t>
  </si>
  <si>
    <t>C11.4.2.3</t>
  </si>
  <si>
    <t>C11.4.3</t>
  </si>
  <si>
    <t>Project specific concrete barrier systems</t>
  </si>
  <si>
    <t>C11.4.3.1</t>
  </si>
  <si>
    <t>C11.4.3.2</t>
  </si>
  <si>
    <t>C11.4.3.3</t>
  </si>
  <si>
    <t>C11.4.3.4</t>
  </si>
  <si>
    <t>Relocating or stacking precast barrier moved in excess of 1,0 km</t>
  </si>
  <si>
    <t>C11.4.4</t>
  </si>
  <si>
    <t>Extra over for horizontally curved guard rails</t>
  </si>
  <si>
    <t>C11.4.4.1</t>
  </si>
  <si>
    <t>Extra over C11.4.1 and C11.4.11 for horizontally curved guard rails factory bent to a radius of less than 45m</t>
  </si>
  <si>
    <t>C11.4.4.2</t>
  </si>
  <si>
    <t>Extra over C11.4.2.1(a) for horizontally curved guard rails factory bent to a radius of less than 45m</t>
  </si>
  <si>
    <t>C11.4.5</t>
  </si>
  <si>
    <t>Additional guardrail posts for 3,81m systems:</t>
  </si>
  <si>
    <t>C11.4.5.1</t>
  </si>
  <si>
    <t>Timber</t>
  </si>
  <si>
    <t>C11.4.5.2</t>
  </si>
  <si>
    <t>C11.4.5.3</t>
  </si>
  <si>
    <t>C11.4.6</t>
  </si>
  <si>
    <t>Reflective plates</t>
  </si>
  <si>
    <t>C11.4.6.1</t>
  </si>
  <si>
    <t>Steel plates</t>
  </si>
  <si>
    <t>C11.4.6.2</t>
  </si>
  <si>
    <t>Plastic plates</t>
  </si>
  <si>
    <t>C11.4.7</t>
  </si>
  <si>
    <t>Removing existing guardrails:</t>
  </si>
  <si>
    <t>C11.4.8</t>
  </si>
  <si>
    <t>C11.4.8.1</t>
  </si>
  <si>
    <t>Painting guardrails, end wings and bullnoses</t>
  </si>
  <si>
    <t>C11.4.9</t>
  </si>
  <si>
    <t>Re-erection of guardrails with recovered or provided material:</t>
  </si>
  <si>
    <t>C11.4.9.1</t>
  </si>
  <si>
    <t>Single guardrail</t>
  </si>
  <si>
    <t>C11.4.9.2</t>
  </si>
  <si>
    <t>Double guardrail</t>
  </si>
  <si>
    <t>C11.4.9.3</t>
  </si>
  <si>
    <t>Extra over C11.4.9.1 and C11.4.9.2 for excavating holes of posts using labour enhanced methods</t>
  </si>
  <si>
    <t>C11.4.10</t>
  </si>
  <si>
    <t>End treatments to existing guardrails with recovered or provided material:</t>
  </si>
  <si>
    <t>C11.4.10.1</t>
  </si>
  <si>
    <t>End wings</t>
  </si>
  <si>
    <t>C11.4.10.2</t>
  </si>
  <si>
    <t>Bullnoses</t>
  </si>
  <si>
    <t>C11.4.10.3</t>
  </si>
  <si>
    <t>Bridge adaptors</t>
  </si>
  <si>
    <t>C11.4.10.4</t>
  </si>
  <si>
    <t>End treatments with single guardrails</t>
  </si>
  <si>
    <t>C11.4.10.5</t>
  </si>
  <si>
    <t>End treatments with double guardrails</t>
  </si>
  <si>
    <t>C11.4.10.6</t>
  </si>
  <si>
    <t>C11.4.11</t>
  </si>
  <si>
    <t>New material required for the re-erection guardrails with recovered materials:</t>
  </si>
  <si>
    <t>C11.4.11.1</t>
  </si>
  <si>
    <t>Guardrails, 3,81m compliant to SANS 1350</t>
  </si>
  <si>
    <t>C11.4.11.2</t>
  </si>
  <si>
    <t>Timber posts compliant to SANS 457</t>
  </si>
  <si>
    <t>C11.4.11.3</t>
  </si>
  <si>
    <t>Steel posts</t>
  </si>
  <si>
    <t>C11.4.11.4</t>
  </si>
  <si>
    <t>C11.4.11.5</t>
  </si>
  <si>
    <t>Spacer blocks compliant to SANS 457</t>
  </si>
  <si>
    <t>C11.4.11.6</t>
  </si>
  <si>
    <t>Splice bolt complete with nut and washer compliant to SANS 1350</t>
  </si>
  <si>
    <t>C11.4.11.7</t>
  </si>
  <si>
    <t>Post bolt complete with nut and washer compliant to SANS 1350</t>
  </si>
  <si>
    <t>C11.4.11.8</t>
  </si>
  <si>
    <t>C11.4.12</t>
  </si>
  <si>
    <t>Extra over items C11.4.1 and C11.4.2 for drilling and blasting holes for guardrail posts</t>
  </si>
  <si>
    <t>C11.4.13</t>
  </si>
  <si>
    <t>Steel base plates for guardrail posts on structures</t>
  </si>
  <si>
    <t>C11.4.14</t>
  </si>
  <si>
    <t>Nailing of gang nail plates on top of timber guardrail posts</t>
  </si>
  <si>
    <t>C11.4.15</t>
  </si>
  <si>
    <t>Disposal of existing guardrails</t>
  </si>
  <si>
    <t>C11.4.15.1</t>
  </si>
  <si>
    <t>Straight or curved longitudinal guardrails</t>
  </si>
  <si>
    <t>C11.4.15.2</t>
  </si>
  <si>
    <t>C11.4.15.3</t>
  </si>
  <si>
    <t>C11.6</t>
  </si>
  <si>
    <t xml:space="preserve">ROAD SIGNS </t>
  </si>
  <si>
    <t>Road signboards with painted or coloured semi-matt background. Symbols, lettering and borders in semi- matt black or in Class I retro-reflective material, where the sign board is constructed from:</t>
  </si>
  <si>
    <t>C11.6.1.1</t>
  </si>
  <si>
    <t>Aluminium sheet (2,0mm thick):</t>
  </si>
  <si>
    <t>C11.6.3</t>
  </si>
  <si>
    <t>C11.6.3.2</t>
  </si>
  <si>
    <t>C11.6.5</t>
  </si>
  <si>
    <t>C11.6.5.1</t>
  </si>
  <si>
    <t>Excavating soft material and backfilling</t>
  </si>
  <si>
    <t>C11.6.5.3</t>
  </si>
  <si>
    <t>Extra over item C11.6.5.1 and C11.6.5.2 for cement-treated soil backfill</t>
  </si>
  <si>
    <t>C11.6.5.5</t>
  </si>
  <si>
    <t>Imported backfill material from commercial sources</t>
  </si>
  <si>
    <t>C11.6.8</t>
  </si>
  <si>
    <t>Danger plates at culverts/structures</t>
  </si>
  <si>
    <t>C11.6.8.1</t>
  </si>
  <si>
    <t>C11.7</t>
  </si>
  <si>
    <t>ROAD MARKINGS AND ROAD STUDS</t>
  </si>
  <si>
    <t>C11.7.1</t>
  </si>
  <si>
    <t>Road marking:</t>
  </si>
  <si>
    <t>C11.7.2</t>
  </si>
  <si>
    <t>Retro-reflective road marking:</t>
  </si>
  <si>
    <t>C11.7.2.1</t>
  </si>
  <si>
    <t>C11.7.2.2</t>
  </si>
  <si>
    <t>C11.7.7</t>
  </si>
  <si>
    <t>Road studs</t>
  </si>
  <si>
    <t>C11.7.8</t>
  </si>
  <si>
    <t>Setting out and premarking the lines (excluding traffic island markings, lettering and symbols)</t>
  </si>
  <si>
    <t>C11.7.9</t>
  </si>
  <si>
    <t>Re-establishing the painting unit during the defects notification period and at other instances on instruction of the Engineer</t>
  </si>
  <si>
    <t>C11.8</t>
  </si>
  <si>
    <t>LANDSCAPING AND PLANTING PLANTS</t>
  </si>
  <si>
    <t>C11.8.1</t>
  </si>
  <si>
    <t>Trimming:</t>
  </si>
  <si>
    <t>C11.8.1.1</t>
  </si>
  <si>
    <t>Machine trimming</t>
  </si>
  <si>
    <t>C11.8.1.2</t>
  </si>
  <si>
    <t>Hand trimming</t>
  </si>
  <si>
    <t>C11.8.2</t>
  </si>
  <si>
    <r>
      <t xml:space="preserve">Trimming using machines for trimming or shaping </t>
    </r>
    <r>
      <rPr>
        <b/>
        <sz val="10"/>
        <color theme="1"/>
        <rFont val="Arial"/>
        <family val="2"/>
      </rPr>
      <t>(alternative to subitem C11.8.1.1)</t>
    </r>
    <r>
      <rPr>
        <b/>
        <sz val="10"/>
        <rFont val="Arial"/>
        <family val="2"/>
      </rPr>
      <t>:</t>
    </r>
  </si>
  <si>
    <t>C11.8.2.1</t>
  </si>
  <si>
    <t>Bulldozer</t>
  </si>
  <si>
    <t>C11.8.2.2</t>
  </si>
  <si>
    <t>Motor grader</t>
  </si>
  <si>
    <t>C11.8.3</t>
  </si>
  <si>
    <t>Preparing the areas for grassing:</t>
  </si>
  <si>
    <t>C11.8.3.1</t>
  </si>
  <si>
    <t>Ripping</t>
  </si>
  <si>
    <t>C11.8.3.2</t>
  </si>
  <si>
    <t>Scarifying for loosening topsoil</t>
  </si>
  <si>
    <t>C11.8.3.3</t>
  </si>
  <si>
    <t>Topsoiling within the road reserve where the following materials are used:</t>
  </si>
  <si>
    <t>Topsoil obtained from within the road reserve or borrow areas</t>
  </si>
  <si>
    <t xml:space="preserve">Topsoil obtained from commercial sources by the Contractor </t>
  </si>
  <si>
    <t>C11.8.3.4</t>
  </si>
  <si>
    <t xml:space="preserve">Topsoiling of borrowpits by using topsoil obtained from borrow areas or from the road reserve </t>
  </si>
  <si>
    <t>C11.8.3.5</t>
  </si>
  <si>
    <t>Providing and applying chemical fertilisers and/or soil-improvement material:</t>
  </si>
  <si>
    <t>Lime</t>
  </si>
  <si>
    <t>Superphosphate</t>
  </si>
  <si>
    <t>Limestone ammonium nitrate</t>
  </si>
  <si>
    <t>2:3:2 (22)</t>
  </si>
  <si>
    <t>3:2:1 (25)</t>
  </si>
  <si>
    <t>Other fertilisers and / or soil-improvement materials if required</t>
  </si>
  <si>
    <t>C11.8.4</t>
  </si>
  <si>
    <t>Grassing</t>
  </si>
  <si>
    <t>C11.8.4.1</t>
  </si>
  <si>
    <r>
      <t xml:space="preserve">The planting of grass cuttings </t>
    </r>
    <r>
      <rPr>
        <i/>
        <sz val="10"/>
        <color theme="1"/>
        <rFont val="Arial"/>
        <family val="2"/>
      </rPr>
      <t>(type of grass indicated)</t>
    </r>
  </si>
  <si>
    <t>C11.8.4.2</t>
  </si>
  <si>
    <t>Sodding by using the following types of sods:</t>
  </si>
  <si>
    <r>
      <t xml:space="preserve">Nursery sods </t>
    </r>
    <r>
      <rPr>
        <i/>
        <sz val="10"/>
        <color theme="1"/>
        <rFont val="Arial"/>
        <family val="2"/>
      </rPr>
      <t>(type of grass specified)</t>
    </r>
  </si>
  <si>
    <t>Veld sods</t>
  </si>
  <si>
    <t>C11.8.4.3</t>
  </si>
  <si>
    <t>Hydroseeding:</t>
  </si>
  <si>
    <t>Providing an approved seed mixture for hydroseeding</t>
  </si>
  <si>
    <t>Providing an approved mulch</t>
  </si>
  <si>
    <t>Hydroseeding</t>
  </si>
  <si>
    <t>C11.8.4.4</t>
  </si>
  <si>
    <t>Planting grass seed with an approved grass-planting machine</t>
  </si>
  <si>
    <t>C11.8.4.5</t>
  </si>
  <si>
    <t>Hand sowing</t>
  </si>
  <si>
    <t>C11.8.4.6</t>
  </si>
  <si>
    <r>
      <t xml:space="preserve">Other methods </t>
    </r>
    <r>
      <rPr>
        <i/>
        <sz val="10"/>
        <color theme="1"/>
        <rFont val="Arial"/>
        <family val="2"/>
      </rPr>
      <t>(specify)</t>
    </r>
  </si>
  <si>
    <t>C11.8.5</t>
  </si>
  <si>
    <t>Watering the grass when established by topsoiling only</t>
  </si>
  <si>
    <t>C11.8.6</t>
  </si>
  <si>
    <t>Watering the already planted grass, trees and shrubs during the growing season</t>
  </si>
  <si>
    <t>C11.8.7</t>
  </si>
  <si>
    <t>Mowing the grass</t>
  </si>
  <si>
    <t>C11.8.8</t>
  </si>
  <si>
    <r>
      <t xml:space="preserve">Anti-erosion compound or hydraulic mulches </t>
    </r>
    <r>
      <rPr>
        <i/>
        <sz val="10"/>
        <color theme="1"/>
        <rFont val="Arial"/>
        <family val="2"/>
      </rPr>
      <t>(specify type)</t>
    </r>
  </si>
  <si>
    <t>C11.8.9</t>
  </si>
  <si>
    <t>Trees and shrubs:</t>
  </si>
  <si>
    <t>C11.8.9.1</t>
  </si>
  <si>
    <t xml:space="preserve">Providing trees and shrubs </t>
  </si>
  <si>
    <r>
      <t xml:space="preserve">Trees </t>
    </r>
    <r>
      <rPr>
        <i/>
        <sz val="10"/>
        <color theme="1"/>
        <rFont val="Arial"/>
        <family val="2"/>
      </rPr>
      <t>(types and size/mass indicated)</t>
    </r>
  </si>
  <si>
    <r>
      <t xml:space="preserve">Shrubs </t>
    </r>
    <r>
      <rPr>
        <i/>
        <sz val="10"/>
        <color theme="1"/>
        <rFont val="Arial"/>
        <family val="2"/>
      </rPr>
      <t>(types and size/mass indicated)</t>
    </r>
  </si>
  <si>
    <t>C11.8.9.2</t>
  </si>
  <si>
    <t>Planting and establishing:</t>
  </si>
  <si>
    <t>Trees, all types and sizes</t>
  </si>
  <si>
    <t>Shrubs, all types and sizes</t>
  </si>
  <si>
    <t>C11.8.10</t>
  </si>
  <si>
    <t>Unspecified work for landscaping</t>
  </si>
  <si>
    <t>C11.8.11</t>
  </si>
  <si>
    <t>Weeding all grass-seeded areas and the grass when established by topsoiling only</t>
  </si>
  <si>
    <t>C11.8.12</t>
  </si>
  <si>
    <t>Removal of undesirable vegetation</t>
  </si>
  <si>
    <t>C11.9</t>
  </si>
  <si>
    <t>FINISHING THE ROAD AND ROAD RESERVE AND TREATING OLD ROADS</t>
  </si>
  <si>
    <t>C11.9.1</t>
  </si>
  <si>
    <t>Finishing the road and road reserve:</t>
  </si>
  <si>
    <t>C11.9.1.1</t>
  </si>
  <si>
    <t>Dual carriageway road</t>
  </si>
  <si>
    <t>C11.9.1.2</t>
  </si>
  <si>
    <t>Single carriageway road</t>
  </si>
  <si>
    <t>C11.9.2</t>
  </si>
  <si>
    <t>Treatment of old roads and temporary deviations</t>
  </si>
  <si>
    <t>C11.9.2.1</t>
  </si>
  <si>
    <t>Conventional construction methods</t>
  </si>
  <si>
    <t>C11.9.2.2</t>
  </si>
  <si>
    <t>By hand only</t>
  </si>
  <si>
    <t>C12.1</t>
  </si>
  <si>
    <t>PILING</t>
  </si>
  <si>
    <t>C12.1.1</t>
  </si>
  <si>
    <t>Additional foundation investigations</t>
  </si>
  <si>
    <t>C12.1.2</t>
  </si>
  <si>
    <t>Access and drainage:</t>
  </si>
  <si>
    <t>C12.1.2.1</t>
  </si>
  <si>
    <t>Access</t>
  </si>
  <si>
    <t>C12.1.2.2</t>
  </si>
  <si>
    <t>Drainage by pumping or other means</t>
  </si>
  <si>
    <t>C12.1.3</t>
  </si>
  <si>
    <r>
      <t>Establishment on site for piling</t>
    </r>
    <r>
      <rPr>
        <sz val="10"/>
        <color theme="1"/>
        <rFont val="Arial"/>
        <family val="2"/>
      </rPr>
      <t xml:space="preserve"> </t>
    </r>
    <r>
      <rPr>
        <i/>
        <sz val="10"/>
        <color theme="1"/>
        <rFont val="Arial"/>
        <family val="2"/>
      </rPr>
      <t>(piling locations indicated (type indicated)</t>
    </r>
  </si>
  <si>
    <t>C12.1.4</t>
  </si>
  <si>
    <r>
      <t xml:space="preserve">Moving to, and setting up equipment at each position for installing piles </t>
    </r>
    <r>
      <rPr>
        <i/>
        <sz val="10"/>
        <color theme="1"/>
        <rFont val="Arial"/>
        <family val="2"/>
      </rPr>
      <t>(pile type indicated)</t>
    </r>
  </si>
  <si>
    <t>C12.1.5</t>
  </si>
  <si>
    <r>
      <t xml:space="preserve">Augered or bored holes </t>
    </r>
    <r>
      <rPr>
        <i/>
        <sz val="10"/>
        <color theme="1"/>
        <rFont val="Arial"/>
        <family val="2"/>
      </rPr>
      <t>(type specified)</t>
    </r>
    <r>
      <rPr>
        <sz val="10"/>
        <color theme="1"/>
        <rFont val="Arial"/>
        <family val="2"/>
      </rPr>
      <t xml:space="preserve"> </t>
    </r>
    <r>
      <rPr>
        <b/>
        <sz val="10"/>
        <color theme="1"/>
        <rFont val="Arial"/>
        <family val="2"/>
      </rPr>
      <t xml:space="preserve">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</si>
  <si>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C12.1.5.1</t>
  </si>
  <si>
    <t>Augered holes</t>
  </si>
  <si>
    <t>0m up to 10m provided for in pay item C12.1.6</t>
  </si>
  <si>
    <t>Exceeding 10m and up to 15m</t>
  </si>
  <si>
    <t>Etc in increments of 5,0m depths</t>
  </si>
  <si>
    <t>C12.1.5.2</t>
  </si>
  <si>
    <t>Bored piles</t>
  </si>
  <si>
    <t>0m up to 10m</t>
  </si>
  <si>
    <t>Etc. in increments of 5,0m depths</t>
  </si>
  <si>
    <t>C12.1.6</t>
  </si>
  <si>
    <t>Extra over item C12.1.5 irrespective of the depth, to form augered and bored pile holes through identified materials consisting of:</t>
  </si>
  <si>
    <t>C12.1.6.1</t>
  </si>
  <si>
    <r>
      <t xml:space="preserve">Coarse gravel with a matrix content of less than </t>
    </r>
    <r>
      <rPr>
        <i/>
        <sz val="10"/>
        <color theme="1"/>
        <rFont val="Arial"/>
        <family val="2"/>
      </rPr>
      <t>(max. percentage indicated)</t>
    </r>
  </si>
  <si>
    <t>C12.1.6.2</t>
  </si>
  <si>
    <r>
      <t xml:space="preserve">Boulders </t>
    </r>
    <r>
      <rPr>
        <i/>
        <sz val="10"/>
        <color theme="1"/>
        <rFont val="Arial"/>
        <family val="2"/>
      </rPr>
      <t>(description of and maximum size indicated)</t>
    </r>
  </si>
  <si>
    <t>C12.1.6.3</t>
  </si>
  <si>
    <r>
      <t xml:space="preserve">Rock formation </t>
    </r>
    <r>
      <rPr>
        <i/>
        <sz val="10"/>
        <color theme="1"/>
        <rFont val="Arial"/>
        <family val="2"/>
      </rPr>
      <t>(description and class of rock indicated)</t>
    </r>
  </si>
  <si>
    <t>C12.1.7</t>
  </si>
  <si>
    <r>
      <t>Driving temporary casing for driven displacement piling systems</t>
    </r>
    <r>
      <rPr>
        <sz val="10"/>
        <color theme="1"/>
        <rFont val="Arial"/>
        <family val="2"/>
      </rPr>
      <t xml:space="preserve"> </t>
    </r>
    <r>
      <rPr>
        <i/>
        <sz val="10"/>
        <color theme="1"/>
        <rFont val="Arial"/>
        <family val="2"/>
      </rPr>
      <t>(system indicated)</t>
    </r>
    <r>
      <rPr>
        <sz val="10"/>
        <color theme="1"/>
        <rFont val="Arial"/>
        <family val="2"/>
      </rPr>
      <t xml:space="preserve"> </t>
    </r>
    <r>
      <rPr>
        <b/>
        <sz val="10"/>
        <color theme="1"/>
        <rFont val="Arial"/>
        <family val="2"/>
      </rPr>
      <t xml:space="preserve">for forming holes 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</si>
  <si>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C12.1.7.1</t>
  </si>
  <si>
    <t>C12.1.7.2</t>
  </si>
  <si>
    <t>C12.1.7.3</t>
  </si>
  <si>
    <t>C12.1.8</t>
  </si>
  <si>
    <t>Forming augered or bored pile holes through unidentified materials</t>
  </si>
  <si>
    <t>C12.1.9</t>
  </si>
  <si>
    <t>Forming augered or bored pile holes through obstructions</t>
  </si>
  <si>
    <t>C12.1.10</t>
  </si>
  <si>
    <t>Provision for and maintenance of bentonite head for underslurry piles</t>
  </si>
  <si>
    <t>C12.1.11</t>
  </si>
  <si>
    <r>
      <t xml:space="preserve">Installing and removing temporary casings in augered holes for piles of </t>
    </r>
    <r>
      <rPr>
        <i/>
        <sz val="10"/>
        <color theme="1"/>
        <rFont val="Arial"/>
        <family val="2"/>
      </rPr>
      <t>(diameter indicated)</t>
    </r>
  </si>
  <si>
    <t>C12.1.12</t>
  </si>
  <si>
    <r>
      <t xml:space="preserve">Installing permanent pile casing for piles of </t>
    </r>
    <r>
      <rPr>
        <i/>
        <sz val="10"/>
        <color theme="1"/>
        <rFont val="Arial"/>
        <family val="2"/>
      </rPr>
      <t>(diameter and pile type indicated)</t>
    </r>
  </si>
  <si>
    <t>C12.1.13</t>
  </si>
  <si>
    <t>Extra over items C12.1.5 and C12.1.7 for raking of piles:</t>
  </si>
  <si>
    <t>C12.1.13.1</t>
  </si>
  <si>
    <r>
      <t xml:space="preserve">Holes for piles of </t>
    </r>
    <r>
      <rPr>
        <i/>
        <sz val="10"/>
        <color theme="1"/>
        <rFont val="Arial"/>
        <family val="2"/>
      </rPr>
      <t>(diameter and rake indicated)</t>
    </r>
  </si>
  <si>
    <t>C12.1.13.2</t>
  </si>
  <si>
    <r>
      <t xml:space="preserve">Temporary casing for driven displacement pile systems </t>
    </r>
    <r>
      <rPr>
        <i/>
        <sz val="10"/>
        <color theme="1"/>
        <rFont val="Arial"/>
        <family val="2"/>
      </rPr>
      <t>(diameter and rake indicated)</t>
    </r>
  </si>
  <si>
    <t>C12.1.14</t>
  </si>
  <si>
    <r>
      <t xml:space="preserve">Forming bulbous bases for piles of </t>
    </r>
    <r>
      <rPr>
        <i/>
        <sz val="10"/>
        <color theme="1"/>
        <rFont val="Arial"/>
        <family val="2"/>
      </rPr>
      <t>(diameter indicated)</t>
    </r>
  </si>
  <si>
    <t>C12.1.15</t>
  </si>
  <si>
    <t>Steel reinforcement in cast in situ piles:</t>
  </si>
  <si>
    <t>C12.1.15.1</t>
  </si>
  <si>
    <r>
      <t xml:space="preserve">Mild-steel bars </t>
    </r>
    <r>
      <rPr>
        <i/>
        <sz val="10"/>
        <color theme="1"/>
        <rFont val="Arial"/>
        <family val="2"/>
      </rPr>
      <t>(type indicated)</t>
    </r>
  </si>
  <si>
    <t>C12.1.15.2</t>
  </si>
  <si>
    <r>
      <t xml:space="preserve">High-yield-stress-steel bars </t>
    </r>
    <r>
      <rPr>
        <i/>
        <sz val="10"/>
        <color theme="1"/>
        <rFont val="Arial"/>
        <family val="2"/>
      </rPr>
      <t>(type indicated)</t>
    </r>
  </si>
  <si>
    <t>C12.1.16</t>
  </si>
  <si>
    <r>
      <t xml:space="preserve">Cast in situ concrete in piles, underreams, bulbous bases and sockets </t>
    </r>
    <r>
      <rPr>
        <i/>
        <sz val="10"/>
        <color theme="1"/>
        <rFont val="Arial"/>
        <family val="2"/>
      </rPr>
      <t>(class of concrete indicated)</t>
    </r>
  </si>
  <si>
    <t>C12.1.17</t>
  </si>
  <si>
    <t>Extra over item C12.1.16 for concrete cast underwater</t>
  </si>
  <si>
    <t>C12.1.18</t>
  </si>
  <si>
    <r>
      <t xml:space="preserve">Manufacturing, supplying and delivering prefabricated piles </t>
    </r>
    <r>
      <rPr>
        <i/>
        <sz val="10"/>
        <color theme="1"/>
        <rFont val="Arial"/>
        <family val="2"/>
      </rPr>
      <t>(type and size indicated)</t>
    </r>
  </si>
  <si>
    <t>C12.1.19</t>
  </si>
  <si>
    <r>
      <t xml:space="preserve">Installation of prefabricated piles </t>
    </r>
    <r>
      <rPr>
        <i/>
        <sz val="10"/>
        <color theme="1"/>
        <rFont val="Arial"/>
        <family val="2"/>
      </rPr>
      <t>(type and size indicated)</t>
    </r>
    <r>
      <rPr>
        <b/>
        <sz val="10"/>
        <color theme="1"/>
        <rFont val="Arial"/>
        <family val="2"/>
      </rPr>
      <t xml:space="preserve"> through material situated within the following successive depth ranges:</t>
    </r>
  </si>
  <si>
    <t>C12.1.19.1</t>
  </si>
  <si>
    <t>C12.1.19.2</t>
  </si>
  <si>
    <t>C12.1.19.3</t>
  </si>
  <si>
    <t>C12.1.20</t>
  </si>
  <si>
    <r>
      <t xml:space="preserve">Installation of self-drilling micropiles </t>
    </r>
    <r>
      <rPr>
        <i/>
        <sz val="10"/>
        <color theme="1"/>
        <rFont val="Arial"/>
        <family val="2"/>
      </rPr>
      <t>(size indicated)</t>
    </r>
    <r>
      <rPr>
        <b/>
        <sz val="10"/>
        <color theme="1"/>
        <rFont val="Arial"/>
        <family val="2"/>
      </rPr>
      <t xml:space="preserve"> through material situated within the following successive depth ranges:</t>
    </r>
  </si>
  <si>
    <t>C12.1.20.1</t>
  </si>
  <si>
    <t>0m up to 9,0m</t>
  </si>
  <si>
    <t>C12.1.20.2</t>
  </si>
  <si>
    <t>Exceeding 9,0m and up to 15m</t>
  </si>
  <si>
    <t>C12.1.20.3</t>
  </si>
  <si>
    <t>Etc. in increments of 3,0m depths</t>
  </si>
  <si>
    <t>C12.1.21</t>
  </si>
  <si>
    <t>Driving temporary casings for driven displacement in piling systems or install prefabricated piles through identified or unidentified materials</t>
  </si>
  <si>
    <t>C12.1.22</t>
  </si>
  <si>
    <r>
      <t xml:space="preserve">Extra over item C12.1.19 for raking of prefabricated piles </t>
    </r>
    <r>
      <rPr>
        <i/>
        <sz val="10"/>
        <color theme="1"/>
        <rFont val="Arial"/>
        <family val="2"/>
      </rPr>
      <t>(type, size and rake indicated)</t>
    </r>
  </si>
  <si>
    <t>C12.1.23</t>
  </si>
  <si>
    <r>
      <t xml:space="preserve">Splicing/coupling prefabricated piles for lengthening </t>
    </r>
    <r>
      <rPr>
        <i/>
        <sz val="10"/>
        <color theme="1"/>
        <rFont val="Arial"/>
        <family val="2"/>
      </rPr>
      <t>(size of pile indicated)</t>
    </r>
  </si>
  <si>
    <t>C12.1.24</t>
  </si>
  <si>
    <r>
      <t>Stripping/cutting the pile heads</t>
    </r>
    <r>
      <rPr>
        <sz val="10"/>
        <color theme="1"/>
        <rFont val="Arial"/>
        <family val="2"/>
      </rPr>
      <t xml:space="preserve"> </t>
    </r>
    <r>
      <rPr>
        <i/>
        <sz val="10"/>
        <color theme="1"/>
        <rFont val="Arial"/>
        <family val="2"/>
      </rPr>
      <t>(type and diameter/size of pile indicated)</t>
    </r>
  </si>
  <si>
    <t>C12.1.25</t>
  </si>
  <si>
    <t>Establishment on site for the load testing of piles</t>
  </si>
  <si>
    <t>C12.1.26</t>
  </si>
  <si>
    <r>
      <t xml:space="preserve">Load tests on piles </t>
    </r>
    <r>
      <rPr>
        <i/>
        <sz val="10"/>
        <color theme="1"/>
        <rFont val="Arial"/>
        <family val="2"/>
      </rPr>
      <t>(compression/tension test, diameter/ size, specified,</t>
    </r>
    <r>
      <rPr>
        <b/>
        <i/>
        <sz val="10"/>
        <color theme="1"/>
        <rFont val="Arial"/>
        <family val="2"/>
      </rPr>
      <t xml:space="preserve"> </t>
    </r>
    <r>
      <rPr>
        <i/>
        <sz val="10"/>
        <color theme="1"/>
        <rFont val="Arial"/>
        <family val="2"/>
      </rPr>
      <t>working load and pile type indicated)</t>
    </r>
  </si>
  <si>
    <t>C12.1.27</t>
  </si>
  <si>
    <t xml:space="preserve">Establishment on site for core drilling </t>
  </si>
  <si>
    <t>C12.1.28</t>
  </si>
  <si>
    <t>Moving equipment to and assembling at each location where cores are to be drilled</t>
  </si>
  <si>
    <t>C12.1.29</t>
  </si>
  <si>
    <r>
      <t xml:space="preserve">Drilling the cores </t>
    </r>
    <r>
      <rPr>
        <i/>
        <sz val="10"/>
        <color theme="1"/>
        <rFont val="Arial"/>
        <family val="2"/>
      </rPr>
      <t>(diameter indicated)</t>
    </r>
    <r>
      <rPr>
        <b/>
        <sz val="10"/>
        <color theme="1"/>
        <rFont val="Arial"/>
        <family val="2"/>
      </rPr>
      <t xml:space="preserve"> in:</t>
    </r>
  </si>
  <si>
    <t>C12.1.29.1</t>
  </si>
  <si>
    <t>Concrete</t>
  </si>
  <si>
    <t>C12.1.29.2</t>
  </si>
  <si>
    <t>Founding formation:</t>
  </si>
  <si>
    <t>Irrespective of hardness</t>
  </si>
  <si>
    <t>C12.1.30</t>
  </si>
  <si>
    <t>Standing time for pile-installation frame</t>
  </si>
  <si>
    <t>C12.1.31</t>
  </si>
  <si>
    <t>Pile Integrity Testing on augered/bored piles</t>
  </si>
  <si>
    <t>C12.1.31.1</t>
  </si>
  <si>
    <r>
      <t xml:space="preserve">Providing and installing </t>
    </r>
    <r>
      <rPr>
        <i/>
        <sz val="10"/>
        <color theme="1"/>
        <rFont val="Arial"/>
        <family val="2"/>
      </rPr>
      <t>(diameter indicated)</t>
    </r>
    <r>
      <rPr>
        <sz val="10"/>
        <color theme="1"/>
        <rFont val="Arial"/>
        <family val="2"/>
      </rPr>
      <t xml:space="preserve"> mild steel tubes for “Cross Hole Sonic Logging” in all designated piles</t>
    </r>
  </si>
  <si>
    <t>C12.1.31.2</t>
  </si>
  <si>
    <r>
      <t xml:space="preserve">Carrying out of Impact Frequency Response (IFR) measurements or Sonic Tapping tests and interpretation of results </t>
    </r>
    <r>
      <rPr>
        <i/>
        <sz val="10"/>
        <color theme="1"/>
        <rFont val="Arial"/>
        <family val="2"/>
      </rPr>
      <t>(per pile diameter)</t>
    </r>
  </si>
  <si>
    <t>C12.1.31.3</t>
  </si>
  <si>
    <r>
      <t xml:space="preserve">Cross-Hole Sonic Logging tests and interpreted results </t>
    </r>
    <r>
      <rPr>
        <i/>
        <sz val="10"/>
        <color theme="1"/>
        <rFont val="Arial"/>
        <family val="2"/>
      </rPr>
      <t>(per pile diameter)</t>
    </r>
  </si>
  <si>
    <t>C12.1.31.4</t>
  </si>
  <si>
    <r>
      <t xml:space="preserve">Base integrity tests </t>
    </r>
    <r>
      <rPr>
        <i/>
        <sz val="10"/>
        <color theme="1"/>
        <rFont val="Arial"/>
        <family val="2"/>
      </rPr>
      <t>(per designated pile)</t>
    </r>
  </si>
  <si>
    <t>C12.1.32</t>
  </si>
  <si>
    <t>Lateral support to excavations</t>
  </si>
  <si>
    <t>C12.1.32.1</t>
  </si>
  <si>
    <r>
      <t xml:space="preserve">At location </t>
    </r>
    <r>
      <rPr>
        <i/>
        <sz val="10"/>
        <color theme="1"/>
        <rFont val="Arial"/>
        <family val="2"/>
      </rPr>
      <t>(to be indicated)</t>
    </r>
    <r>
      <rPr>
        <sz val="10"/>
        <color theme="1"/>
        <rFont val="Arial"/>
        <family val="2"/>
      </rPr>
      <t>:</t>
    </r>
  </si>
  <si>
    <t>0 to 3,0m depth</t>
  </si>
  <si>
    <t>3,0 to 6,0m depth</t>
  </si>
  <si>
    <t>C12.1.32.2</t>
  </si>
  <si>
    <r>
      <t xml:space="preserve">At other locations </t>
    </r>
    <r>
      <rPr>
        <i/>
        <sz val="10"/>
        <color theme="1"/>
        <rFont val="Arial"/>
        <family val="2"/>
      </rPr>
      <t>(as indicated)</t>
    </r>
  </si>
  <si>
    <t>C12.3</t>
  </si>
  <si>
    <t>GROUND IMPROVEMENT</t>
  </si>
  <si>
    <t>C12.3.1</t>
  </si>
  <si>
    <t>Site Establishment</t>
  </si>
  <si>
    <t>C12.3.1.1</t>
  </si>
  <si>
    <t>Geotechnical Grouting</t>
  </si>
  <si>
    <t>C12.3.1.2</t>
  </si>
  <si>
    <t>Jet Grouting</t>
  </si>
  <si>
    <t>C12.3.1.3</t>
  </si>
  <si>
    <t>Compaction Grouting</t>
  </si>
  <si>
    <t>C12.3.1.4</t>
  </si>
  <si>
    <t>Dynamic compaction</t>
  </si>
  <si>
    <t>C12.3.1.5</t>
  </si>
  <si>
    <t>Rapid impact compaction</t>
  </si>
  <si>
    <t>C12.3.1.6</t>
  </si>
  <si>
    <t>Vibration compaction</t>
  </si>
  <si>
    <t>C12.3.1.7</t>
  </si>
  <si>
    <t>Underpinning</t>
  </si>
  <si>
    <t>C12.3.1.8</t>
  </si>
  <si>
    <t>Preloading</t>
  </si>
  <si>
    <t>C12.3.1.9</t>
  </si>
  <si>
    <t>Basal reinforcement</t>
  </si>
  <si>
    <t>C12.3.2</t>
  </si>
  <si>
    <t>Moving to and setting up equipment at each position for:</t>
  </si>
  <si>
    <t>C12.3.2.1</t>
  </si>
  <si>
    <t>C12.3.2.2</t>
  </si>
  <si>
    <t>C12.3.2.3</t>
  </si>
  <si>
    <t>C12.3.2.4</t>
  </si>
  <si>
    <t>C12.3.2.5</t>
  </si>
  <si>
    <t>C12.3.2.6</t>
  </si>
  <si>
    <t>C12.3.2.7</t>
  </si>
  <si>
    <t>C12.3.2.8</t>
  </si>
  <si>
    <t>C12.3.2.9</t>
  </si>
  <si>
    <t>Basal treatment</t>
  </si>
  <si>
    <t>C12.3.3</t>
  </si>
  <si>
    <t>Setting out of works at treatment positions</t>
  </si>
  <si>
    <t>C12.3.4</t>
  </si>
  <si>
    <t>Grouting (Cement)</t>
  </si>
  <si>
    <t>C12.3.4.1</t>
  </si>
  <si>
    <t>Geotechnical grouting</t>
  </si>
  <si>
    <t>C12.3.4.2</t>
  </si>
  <si>
    <t>Jet grouting</t>
  </si>
  <si>
    <t>C12.3.4.3</t>
  </si>
  <si>
    <t>Compaction grouting</t>
  </si>
  <si>
    <t>C12.3.5</t>
  </si>
  <si>
    <t>Grouting (Fillers and Additives)</t>
  </si>
  <si>
    <t>C12.3.5.1</t>
  </si>
  <si>
    <t>C12.3.5.2</t>
  </si>
  <si>
    <t>Bentonite</t>
  </si>
  <si>
    <t>C12.3.5.3</t>
  </si>
  <si>
    <r>
      <t xml:space="preserve">Other fillers </t>
    </r>
    <r>
      <rPr>
        <i/>
        <sz val="10"/>
        <color theme="1"/>
        <rFont val="Arial"/>
        <family val="2"/>
      </rPr>
      <t>(specify)</t>
    </r>
  </si>
  <si>
    <t>C12.3.6</t>
  </si>
  <si>
    <r>
      <t xml:space="preserve">Drilling of holes for geotechnical /compaction grouting </t>
    </r>
    <r>
      <rPr>
        <i/>
        <sz val="10"/>
        <color theme="1"/>
        <rFont val="Arial"/>
        <family val="2"/>
      </rPr>
      <t>(diameter and inclination indicated)</t>
    </r>
  </si>
  <si>
    <t>C12.3.7</t>
  </si>
  <si>
    <t>Extra over for drilling through reinforced concrete</t>
  </si>
  <si>
    <t>C12.3.8</t>
  </si>
  <si>
    <r>
      <t xml:space="preserve">Drilling holes for jet grouting to specified depths </t>
    </r>
    <r>
      <rPr>
        <i/>
        <sz val="10"/>
        <color theme="1"/>
        <rFont val="Arial"/>
        <family val="2"/>
      </rPr>
      <t>(depth ranges and inclinations to be specified)</t>
    </r>
  </si>
  <si>
    <t>C12.3.9</t>
  </si>
  <si>
    <r>
      <t xml:space="preserve">Installation of casing </t>
    </r>
    <r>
      <rPr>
        <i/>
        <sz val="10"/>
        <color theme="1"/>
        <rFont val="Arial"/>
        <family val="2"/>
      </rPr>
      <t>(diameter and inclination indicated)</t>
    </r>
  </si>
  <si>
    <t>C12.3.10</t>
  </si>
  <si>
    <t>Installation of standpipes for geotechnical grouting</t>
  </si>
  <si>
    <t>C12.3.11</t>
  </si>
  <si>
    <r>
      <t xml:space="preserve">Injection Grouting </t>
    </r>
    <r>
      <rPr>
        <i/>
        <sz val="10"/>
        <color theme="1"/>
        <rFont val="Arial"/>
        <family val="2"/>
      </rPr>
      <t>(type indicated)</t>
    </r>
  </si>
  <si>
    <t>C12.3.12</t>
  </si>
  <si>
    <r>
      <t xml:space="preserve">Extra-over items 12.3.4 and 12.3.5 for stage grouting </t>
    </r>
    <r>
      <rPr>
        <i/>
        <sz val="10"/>
        <color theme="1"/>
        <rFont val="Arial"/>
        <family val="2"/>
      </rPr>
      <t>(specify up-or downstage)</t>
    </r>
  </si>
  <si>
    <t>C12.3.13</t>
  </si>
  <si>
    <r>
      <t xml:space="preserve">Extra-over items 12.3.4 and 12.3.5 for jet grouting of widened sections or mushroom heads </t>
    </r>
    <r>
      <rPr>
        <i/>
        <sz val="10"/>
        <color theme="1"/>
        <rFont val="Arial"/>
        <family val="2"/>
      </rPr>
      <t>(position and width to be specified)</t>
    </r>
  </si>
  <si>
    <t>C12.3.14</t>
  </si>
  <si>
    <t>Exposing test jet grouted columns</t>
  </si>
  <si>
    <t>C12.3.15</t>
  </si>
  <si>
    <t>Coring of jet grouted columns</t>
  </si>
  <si>
    <t>C12.3.15.1</t>
  </si>
  <si>
    <t>Setting up over completed jet grouted columns</t>
  </si>
  <si>
    <t>C12.3.15.2</t>
  </si>
  <si>
    <r>
      <t xml:space="preserve">Drilling and core recovery </t>
    </r>
    <r>
      <rPr>
        <i/>
        <sz val="10"/>
        <color theme="1"/>
        <rFont val="Arial"/>
        <family val="2"/>
      </rPr>
      <t>(size indicated)</t>
    </r>
  </si>
  <si>
    <t>C12.3.15.3</t>
  </si>
  <si>
    <t>Provision of core boxes</t>
  </si>
  <si>
    <t>C12.3.16</t>
  </si>
  <si>
    <t>Removal of jetting and drilling spoil</t>
  </si>
  <si>
    <r>
      <t>cubic metre-kilometre (m</t>
    </r>
    <r>
      <rPr>
        <vertAlign val="superscript"/>
        <sz val="10"/>
        <rFont val="Arial"/>
        <family val="2"/>
      </rPr>
      <t>3</t>
    </r>
    <r>
      <rPr>
        <sz val="10"/>
        <rFont val="Arial"/>
        <family val="2"/>
      </rPr>
      <t>-km)</t>
    </r>
  </si>
  <si>
    <t>C12.3.17</t>
  </si>
  <si>
    <r>
      <t xml:space="preserve">Performing dynamic compaction over </t>
    </r>
    <r>
      <rPr>
        <i/>
        <sz val="10"/>
        <color theme="1"/>
        <rFont val="Arial"/>
        <family val="2"/>
      </rPr>
      <t>(specify distance)</t>
    </r>
    <r>
      <rPr>
        <b/>
        <sz val="10"/>
        <color theme="1"/>
        <rFont val="Arial"/>
        <family val="2"/>
      </rPr>
      <t xml:space="preserve"> utilising a </t>
    </r>
    <r>
      <rPr>
        <i/>
        <sz val="10"/>
        <color theme="1"/>
        <rFont val="Arial"/>
        <family val="2"/>
      </rPr>
      <t>(indicate mass)</t>
    </r>
    <r>
      <rPr>
        <b/>
        <sz val="10"/>
        <color theme="1"/>
        <rFont val="Arial"/>
        <family val="2"/>
      </rPr>
      <t xml:space="preserve"> tonne pounder  </t>
    </r>
  </si>
  <si>
    <t>C12.3.17.1</t>
  </si>
  <si>
    <t>Primary prints</t>
  </si>
  <si>
    <t>blows</t>
  </si>
  <si>
    <t>C12.3.17.2</t>
  </si>
  <si>
    <t>Secondary prints</t>
  </si>
  <si>
    <t>C12.3.17.3</t>
  </si>
  <si>
    <t>Ironing prints</t>
  </si>
  <si>
    <t>C12.3.18</t>
  </si>
  <si>
    <t>Variation in number of blows</t>
  </si>
  <si>
    <t>C12.3.18.1</t>
  </si>
  <si>
    <t>C12.3.18.2</t>
  </si>
  <si>
    <t>C12.3.18.3</t>
  </si>
  <si>
    <t>C12.3.19</t>
  </si>
  <si>
    <t xml:space="preserve">Importing G7 quality material from approved sources </t>
  </si>
  <si>
    <t>C12.3.20</t>
  </si>
  <si>
    <t>Importing dump rock for forming stone columns by dynamic compaction from approved sources</t>
  </si>
  <si>
    <t>C12.3.21</t>
  </si>
  <si>
    <t>Importing crushed rock for vibratory replacement from approved sources</t>
  </si>
  <si>
    <t>C12.3.22</t>
  </si>
  <si>
    <r>
      <t>Water acceptance testing</t>
    </r>
    <r>
      <rPr>
        <sz val="10"/>
        <color theme="1"/>
        <rFont val="Arial"/>
        <family val="2"/>
      </rPr>
      <t xml:space="preserve"> </t>
    </r>
    <r>
      <rPr>
        <i/>
        <sz val="10"/>
        <color theme="1"/>
        <rFont val="Arial"/>
        <family val="2"/>
      </rPr>
      <t>(permeability tests as specified)</t>
    </r>
  </si>
  <si>
    <t>C12.3.23</t>
  </si>
  <si>
    <t>Plate load tests</t>
  </si>
  <si>
    <t>C12.3.24</t>
  </si>
  <si>
    <t>Establishment on site for</t>
  </si>
  <si>
    <t>C12.3.24.1</t>
  </si>
  <si>
    <r>
      <t xml:space="preserve">DCP testing </t>
    </r>
    <r>
      <rPr>
        <i/>
        <sz val="10"/>
        <color theme="1"/>
        <rFont val="Arial"/>
        <family val="2"/>
      </rPr>
      <t>(depth indicated)</t>
    </r>
  </si>
  <si>
    <t>C12.3.24.2</t>
  </si>
  <si>
    <r>
      <t xml:space="preserve">CPT testing </t>
    </r>
    <r>
      <rPr>
        <i/>
        <sz val="10"/>
        <color theme="1"/>
        <rFont val="Arial"/>
        <family val="2"/>
      </rPr>
      <t>(depth indicated)</t>
    </r>
  </si>
  <si>
    <t>C12.3.24.3</t>
  </si>
  <si>
    <r>
      <t xml:space="preserve">DPSH testing </t>
    </r>
    <r>
      <rPr>
        <b/>
        <sz val="10"/>
        <color theme="1"/>
        <rFont val="Arial"/>
        <family val="2"/>
      </rPr>
      <t>(depth indicated)</t>
    </r>
  </si>
  <si>
    <t>C12.3.25</t>
  </si>
  <si>
    <t>DCP, CPT and DPSH testing</t>
  </si>
  <si>
    <t>C12.3.25.1</t>
  </si>
  <si>
    <t>C12.3.25.2</t>
  </si>
  <si>
    <t>C12.3.25.3</t>
  </si>
  <si>
    <r>
      <t xml:space="preserve">DPSH testing </t>
    </r>
    <r>
      <rPr>
        <i/>
        <sz val="10"/>
        <color theme="1"/>
        <rFont val="Arial"/>
        <family val="2"/>
      </rPr>
      <t>(depth indicated)</t>
    </r>
  </si>
  <si>
    <t>C12.3.26</t>
  </si>
  <si>
    <t>Continuous surface wave testing (CSW)</t>
  </si>
  <si>
    <t>C12.3.27</t>
  </si>
  <si>
    <t>Monitoring of instruments and earthworks by survey</t>
  </si>
  <si>
    <t>C12.3.28</t>
  </si>
  <si>
    <t>Supply and install rod settlement gauges</t>
  </si>
  <si>
    <t>C12.3.29</t>
  </si>
  <si>
    <t>Supply and install standpipe piezometers</t>
  </si>
  <si>
    <t>C12.3.30</t>
  </si>
  <si>
    <r>
      <t>Supply and install pneumatic piezometers</t>
    </r>
    <r>
      <rPr>
        <sz val="10"/>
        <color theme="1"/>
        <rFont val="Arial"/>
        <family val="2"/>
      </rPr>
      <t xml:space="preserve"> </t>
    </r>
    <r>
      <rPr>
        <i/>
        <sz val="10"/>
        <color theme="1"/>
        <rFont val="Arial"/>
        <family val="2"/>
      </rPr>
      <t>(lengths indicated)</t>
    </r>
  </si>
  <si>
    <t>C12.3.31</t>
  </si>
  <si>
    <r>
      <t>Supply and install inclinometer monitoring systems</t>
    </r>
    <r>
      <rPr>
        <sz val="10"/>
        <color theme="1"/>
        <rFont val="Arial"/>
        <family val="2"/>
      </rPr>
      <t xml:space="preserve"> </t>
    </r>
    <r>
      <rPr>
        <i/>
        <sz val="10"/>
        <color theme="1"/>
        <rFont val="Arial"/>
        <family val="2"/>
      </rPr>
      <t>(lengths indicated)</t>
    </r>
  </si>
  <si>
    <t>C12.3.32</t>
  </si>
  <si>
    <r>
      <t xml:space="preserve">Supply and install pressure measuring loadcells </t>
    </r>
    <r>
      <rPr>
        <i/>
        <sz val="10"/>
        <color theme="1"/>
        <rFont val="Arial"/>
        <family val="2"/>
      </rPr>
      <t>(type and make specified)</t>
    </r>
  </si>
  <si>
    <t>C12.3.33</t>
  </si>
  <si>
    <t>Supply and install geosynthetic for basal reinforcements</t>
  </si>
  <si>
    <t>C12.3.34</t>
  </si>
  <si>
    <t>Supply and placement of 125 mm protection layer</t>
  </si>
  <si>
    <t>C12.2</t>
  </si>
  <si>
    <t>GROUND ANCHORS</t>
  </si>
  <si>
    <t>C12.2.1</t>
  </si>
  <si>
    <t xml:space="preserve">Establishment on site for anchoring </t>
  </si>
  <si>
    <t>C12.2.2</t>
  </si>
  <si>
    <r>
      <t xml:space="preserve">Re-establishment on site for additional work </t>
    </r>
    <r>
      <rPr>
        <i/>
        <sz val="10"/>
        <color theme="1"/>
        <rFont val="Arial"/>
        <family val="2"/>
      </rPr>
      <t>(type indicated)</t>
    </r>
  </si>
  <si>
    <t>C12.2.3</t>
  </si>
  <si>
    <t xml:space="preserve">Provision of access to anchor positions </t>
  </si>
  <si>
    <t>C12.2.4</t>
  </si>
  <si>
    <t>Moving to, and setting up the equipment for drilling the holes at each position</t>
  </si>
  <si>
    <t>C12.2.5</t>
  </si>
  <si>
    <r>
      <t>Drill holes with a diameter of</t>
    </r>
    <r>
      <rPr>
        <sz val="10"/>
        <color theme="1"/>
        <rFont val="Arial"/>
        <family val="2"/>
      </rPr>
      <t xml:space="preserve"> </t>
    </r>
    <r>
      <rPr>
        <i/>
        <sz val="10"/>
        <color theme="1"/>
        <rFont val="Arial"/>
        <family val="2"/>
      </rPr>
      <t xml:space="preserve">(diameter indicated) </t>
    </r>
    <r>
      <rPr>
        <b/>
        <sz val="10"/>
        <color theme="1"/>
        <rFont val="Arial"/>
        <family val="2"/>
      </rPr>
      <t>to the specified depths and inclinations</t>
    </r>
  </si>
  <si>
    <t>C12.2.6</t>
  </si>
  <si>
    <r>
      <t xml:space="preserve">Installation of permanent casing </t>
    </r>
    <r>
      <rPr>
        <i/>
        <sz val="10"/>
        <color theme="1"/>
        <rFont val="Arial"/>
        <family val="2"/>
      </rPr>
      <t>(size and length indicated)</t>
    </r>
  </si>
  <si>
    <t>C12.2.7</t>
  </si>
  <si>
    <t>Water tests</t>
  </si>
  <si>
    <t>C12.2.8</t>
  </si>
  <si>
    <t xml:space="preserve">Grouting and re-drilling the holes </t>
  </si>
  <si>
    <t>C12.2.9</t>
  </si>
  <si>
    <t>Cable anchor tendons:</t>
  </si>
  <si>
    <t>C12.2.9.1</t>
  </si>
  <si>
    <t>Free anchor length</t>
  </si>
  <si>
    <t>meganewton-metre (MN-m)</t>
  </si>
  <si>
    <t>C12.2.9.2</t>
  </si>
  <si>
    <t>Fixed anchor length</t>
  </si>
  <si>
    <t>C12.2.10</t>
  </si>
  <si>
    <t>Anchorages and couplers:</t>
  </si>
  <si>
    <t>C12.2.10.1</t>
  </si>
  <si>
    <t>Anchorage at jacking end</t>
  </si>
  <si>
    <t>meganewton (MN)</t>
  </si>
  <si>
    <t>C12.2.10.2</t>
  </si>
  <si>
    <t>Coupler at jacking end</t>
  </si>
  <si>
    <t>C12.2.11</t>
  </si>
  <si>
    <t>Encasing the anchorages at the jacking end in concrete</t>
  </si>
  <si>
    <t>C12.2.12</t>
  </si>
  <si>
    <t>Performance monitoring of anchors</t>
  </si>
  <si>
    <t>C12.2.12.1</t>
  </si>
  <si>
    <t>Establishment of lift-off testing team and equipment</t>
  </si>
  <si>
    <t>C12.2.12.2</t>
  </si>
  <si>
    <t>Lift-off tests</t>
  </si>
  <si>
    <t>C12.2.13</t>
  </si>
  <si>
    <r>
      <t>Establishment on the site for drilling of rockbolts, dowels, soil nails or mechanical anchors</t>
    </r>
    <r>
      <rPr>
        <sz val="10"/>
        <color theme="1"/>
        <rFont val="Arial"/>
        <family val="2"/>
      </rPr>
      <t xml:space="preserve"> </t>
    </r>
    <r>
      <rPr>
        <i/>
        <sz val="10"/>
        <color theme="1"/>
        <rFont val="Arial"/>
        <family val="2"/>
      </rPr>
      <t>(type indicated)</t>
    </r>
  </si>
  <si>
    <t>C12.2.14</t>
  </si>
  <si>
    <t>Move to and set up at each rockbolt, dowel, soil nail or mechanical anchor position</t>
  </si>
  <si>
    <t>C12.2.15</t>
  </si>
  <si>
    <r>
      <t xml:space="preserve">Install, grout and protect soil nails or rock bolts </t>
    </r>
    <r>
      <rPr>
        <i/>
        <sz val="10"/>
        <color theme="1"/>
        <rFont val="Arial"/>
        <family val="2"/>
      </rPr>
      <t>(lengths indicated)</t>
    </r>
  </si>
  <si>
    <t>C12.2.16</t>
  </si>
  <si>
    <t>Extra over for tensioning soil nails or rockbolts</t>
  </si>
  <si>
    <t>C12.2.17</t>
  </si>
  <si>
    <t>Apply rock bolt protection and camouflage</t>
  </si>
  <si>
    <t>C12.2.18</t>
  </si>
  <si>
    <r>
      <t xml:space="preserve">Move to and set up at each mechanical driven tipping anchor/ mechanical screw anchor position </t>
    </r>
    <r>
      <rPr>
        <i/>
        <sz val="10"/>
        <color theme="1"/>
        <rFont val="Arial"/>
        <family val="2"/>
      </rPr>
      <t>(type indicated)</t>
    </r>
  </si>
  <si>
    <t>C12.2.19</t>
  </si>
  <si>
    <r>
      <t>Install mechanically driven tipping anchors / mechanical screw anchors</t>
    </r>
    <r>
      <rPr>
        <sz val="10"/>
        <color theme="1"/>
        <rFont val="Arial"/>
        <family val="2"/>
      </rPr>
      <t xml:space="preserve"> </t>
    </r>
    <r>
      <rPr>
        <i/>
        <sz val="10"/>
        <color theme="1"/>
        <rFont val="Arial"/>
        <family val="2"/>
      </rPr>
      <t>(type and lengths indicated)</t>
    </r>
  </si>
  <si>
    <t>C12.4</t>
  </si>
  <si>
    <t>LATERAL SUPPORT</t>
  </si>
  <si>
    <t>C12.4.1</t>
  </si>
  <si>
    <t>C12.4.1.1</t>
  </si>
  <si>
    <t>Sheet Piling</t>
  </si>
  <si>
    <t>C12.4.1.2</t>
  </si>
  <si>
    <t>Diaphragm Walls</t>
  </si>
  <si>
    <t>C12.4.2</t>
  </si>
  <si>
    <t>Moving to and setting up equipment at  sections or sites to be defined</t>
  </si>
  <si>
    <t>C12.4.2.1</t>
  </si>
  <si>
    <t>C12.4.2.2</t>
  </si>
  <si>
    <t>C12.4.3</t>
  </si>
  <si>
    <t>Setting out of works at sheet piling or diaphragm panel positions</t>
  </si>
  <si>
    <t>C12.4.4</t>
  </si>
  <si>
    <r>
      <t xml:space="preserve">Sheet pile driving </t>
    </r>
    <r>
      <rPr>
        <i/>
        <sz val="10"/>
        <color theme="1"/>
        <rFont val="Arial"/>
        <family val="2"/>
      </rPr>
      <t>(individual sheet pile type or sheet panel extent specified)</t>
    </r>
  </si>
  <si>
    <t>C12.4.5</t>
  </si>
  <si>
    <t>Sheet pile extraction</t>
  </si>
  <si>
    <t>C12.4.6</t>
  </si>
  <si>
    <r>
      <t>Sheet pile and diaphragm wall supports</t>
    </r>
    <r>
      <rPr>
        <sz val="10"/>
        <color theme="1"/>
        <rFont val="Arial"/>
        <family val="2"/>
      </rPr>
      <t xml:space="preserve"> </t>
    </r>
    <r>
      <rPr>
        <i/>
        <sz val="10"/>
        <color theme="1"/>
        <rFont val="Arial"/>
        <family val="2"/>
      </rPr>
      <t>(as specified)</t>
    </r>
  </si>
  <si>
    <t>C12.4.6.1</t>
  </si>
  <si>
    <t>Props</t>
  </si>
  <si>
    <t>C12.4.6.2</t>
  </si>
  <si>
    <t>Anchors</t>
  </si>
  <si>
    <t>C12.4.6.3</t>
  </si>
  <si>
    <t>Tie-bars</t>
  </si>
  <si>
    <t>C12.4.7</t>
  </si>
  <si>
    <t>Sheet pile grouting</t>
  </si>
  <si>
    <t>C12.4.7.1</t>
  </si>
  <si>
    <t>Chemical grouting</t>
  </si>
  <si>
    <t>C12.4.7.2</t>
  </si>
  <si>
    <t>C12.4.7.3</t>
  </si>
  <si>
    <t>C12.4.8</t>
  </si>
  <si>
    <r>
      <t xml:space="preserve">Concrete placed by tremie under slurry in diaphragm walls </t>
    </r>
    <r>
      <rPr>
        <i/>
        <sz val="10"/>
        <color theme="1"/>
        <rFont val="Arial"/>
        <family val="2"/>
      </rPr>
      <t>(class of concrete indicated)</t>
    </r>
  </si>
  <si>
    <t>C12.4.9</t>
  </si>
  <si>
    <t>Partial Excavation of Panels</t>
  </si>
  <si>
    <t>C12.4.10</t>
  </si>
  <si>
    <t>Cement, additives, bentonite, aggregate and  fillers</t>
  </si>
  <si>
    <t>C12.4.10.1</t>
  </si>
  <si>
    <t>C12.4.10.2</t>
  </si>
  <si>
    <t>C12.4.10.3</t>
  </si>
  <si>
    <r>
      <t xml:space="preserve">Fine/coarse aggregate </t>
    </r>
    <r>
      <rPr>
        <i/>
        <sz val="10"/>
        <color theme="1"/>
        <rFont val="Arial"/>
        <family val="2"/>
      </rPr>
      <t>(specify)</t>
    </r>
  </si>
  <si>
    <t>C12.4.10.4</t>
  </si>
  <si>
    <t>C12.4.11</t>
  </si>
  <si>
    <t>Bentonite slurry re-use</t>
  </si>
  <si>
    <t>C12.4.12</t>
  </si>
  <si>
    <t>Steel reinforcement</t>
  </si>
  <si>
    <t>C12.4.13</t>
  </si>
  <si>
    <t>Exposing tops of selected concrete panels</t>
  </si>
  <si>
    <t>C12.4.14</t>
  </si>
  <si>
    <t>Coring of concrete panels</t>
  </si>
  <si>
    <t>C12.4.14.1</t>
  </si>
  <si>
    <t>Setting up at completed panels</t>
  </si>
  <si>
    <t>C12.4.14.2</t>
  </si>
  <si>
    <t>C12.4.14.3</t>
  </si>
  <si>
    <t>C12.4.14.4</t>
  </si>
  <si>
    <t>Extra-over for inclined drilling</t>
  </si>
  <si>
    <t>C12.5</t>
  </si>
  <si>
    <t>SHOTCRETE</t>
  </si>
  <si>
    <t>C12.5.1</t>
  </si>
  <si>
    <t>Establishment on site</t>
  </si>
  <si>
    <t>C12.5.2</t>
  </si>
  <si>
    <t>Surface preparation for shotcreting</t>
  </si>
  <si>
    <t>C12.5.3</t>
  </si>
  <si>
    <t>Supply and installation of reinforcement:</t>
  </si>
  <si>
    <t>C12.5.3.1</t>
  </si>
  <si>
    <t>Welded steel mesh fabric (Ref. 395)</t>
  </si>
  <si>
    <t>Note to compiler: 395 is generally used but if different size mesh is required it should be amended.</t>
  </si>
  <si>
    <t>C12.5.3.2</t>
  </si>
  <si>
    <r>
      <t xml:space="preserve">Fibre </t>
    </r>
    <r>
      <rPr>
        <i/>
        <sz val="10"/>
        <color theme="1"/>
        <rFont val="Arial"/>
        <family val="2"/>
      </rPr>
      <t>(type indicated)</t>
    </r>
  </si>
  <si>
    <t>C12.5.3.3</t>
  </si>
  <si>
    <r>
      <t xml:space="preserve">Other special reinforcement systems </t>
    </r>
    <r>
      <rPr>
        <sz val="10"/>
        <color theme="1"/>
        <rFont val="Arial"/>
        <family val="2"/>
      </rPr>
      <t>as specified</t>
    </r>
  </si>
  <si>
    <t>PC12.5.4</t>
  </si>
  <si>
    <r>
      <t xml:space="preserve">Shotcrete </t>
    </r>
    <r>
      <rPr>
        <b/>
        <sz val="10"/>
        <color theme="1"/>
        <rFont val="Arial"/>
        <family val="2"/>
      </rPr>
      <t>(of specified thickness or volume)</t>
    </r>
    <r>
      <rPr>
        <b/>
        <sz val="10"/>
        <rFont val="Arial"/>
        <family val="2"/>
      </rPr>
      <t>:</t>
    </r>
  </si>
  <si>
    <t>C12.5.4.1</t>
  </si>
  <si>
    <r>
      <t xml:space="preserve">Flash/base coat (unreinforced) </t>
    </r>
    <r>
      <rPr>
        <i/>
        <sz val="10"/>
        <color theme="1"/>
        <rFont val="Arial"/>
        <family val="2"/>
      </rPr>
      <t>(specify thickness)</t>
    </r>
  </si>
  <si>
    <t>C12.5.4.2</t>
  </si>
  <si>
    <r>
      <t xml:space="preserve">Intermediate coat/s </t>
    </r>
    <r>
      <rPr>
        <i/>
        <sz val="10"/>
        <color theme="1"/>
        <rFont val="Arial"/>
        <family val="2"/>
      </rPr>
      <t>(specify thickness and number of layers)</t>
    </r>
  </si>
  <si>
    <t>C12.5.4.3</t>
  </si>
  <si>
    <r>
      <t xml:space="preserve">Final coat </t>
    </r>
    <r>
      <rPr>
        <i/>
        <sz val="10"/>
        <color theme="1"/>
        <rFont val="Arial"/>
        <family val="2"/>
      </rPr>
      <t>(specify thickness, pigmentation and finish)</t>
    </r>
  </si>
  <si>
    <t>C12.5.4.4</t>
  </si>
  <si>
    <t>Dental shotcrete</t>
  </si>
  <si>
    <t>Note to compiler: Unit corrected to m3</t>
  </si>
  <si>
    <t>C12.5.5</t>
  </si>
  <si>
    <t>Removal to spoil of material trimmed from slope</t>
  </si>
  <si>
    <t>C12.5.6</t>
  </si>
  <si>
    <t>Edge finishing of shotcrete</t>
  </si>
  <si>
    <t>C12.5.7</t>
  </si>
  <si>
    <t>Geopipe collectors and weepholes:</t>
  </si>
  <si>
    <t>C12.5.7.1</t>
  </si>
  <si>
    <r>
      <t xml:space="preserve">50mm diameter U-PVC weephole piping </t>
    </r>
    <r>
      <rPr>
        <i/>
        <sz val="10"/>
        <color theme="1"/>
        <rFont val="Arial"/>
        <family val="2"/>
      </rPr>
      <t>(specify length and class)</t>
    </r>
  </si>
  <si>
    <t>C12.5.7.2</t>
  </si>
  <si>
    <r>
      <t xml:space="preserve">Geopipe collectors </t>
    </r>
    <r>
      <rPr>
        <i/>
        <sz val="10"/>
        <color theme="1"/>
        <rFont val="Arial"/>
        <family val="2"/>
      </rPr>
      <t>(specify type, diameter and class)</t>
    </r>
  </si>
  <si>
    <t>C12.5.7.3</t>
  </si>
  <si>
    <r>
      <t xml:space="preserve">Other piping </t>
    </r>
    <r>
      <rPr>
        <i/>
        <sz val="10"/>
        <color theme="1"/>
        <rFont val="Arial"/>
        <family val="2"/>
      </rPr>
      <t>(specify type, diameter and class)</t>
    </r>
  </si>
  <si>
    <t>C12.5.8</t>
  </si>
  <si>
    <t>Geocomposite/geosynthetic drain as specified</t>
  </si>
  <si>
    <t>C12.6</t>
  </si>
  <si>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</si>
  <si>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</si>
  <si>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</si>
  <si>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</si>
  <si>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</si>
  <si>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</si>
  <si>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</si>
  <si>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</si>
  <si>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</si>
  <si>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</si>
  <si>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</si>
  <si>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</si>
  <si>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</si>
  <si>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</si>
  <si>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</si>
  <si>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</si>
  <si>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</si>
  <si>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</si>
  <si>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</si>
  <si>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</si>
  <si>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r>
      <t xml:space="preserve">Metallic reinforcing strips </t>
    </r>
    <r>
      <rPr>
        <i/>
        <sz val="10"/>
        <color theme="1"/>
        <rFont val="Arial"/>
        <family val="2"/>
      </rPr>
      <t>(section dimension indicated)</t>
    </r>
  </si>
  <si>
    <t>C12.6.7</t>
  </si>
  <si>
    <r>
      <t xml:space="preserve">Metallic reinforcing mesh </t>
    </r>
    <r>
      <rPr>
        <i/>
        <sz val="10"/>
        <color theme="1"/>
        <rFont val="Arial"/>
        <family val="2"/>
      </rPr>
      <t>(section dimension indicated)</t>
    </r>
  </si>
  <si>
    <t>C12.6.8</t>
  </si>
  <si>
    <r>
      <t xml:space="preserve">Polymer/Geosynthetic reinforcing strips </t>
    </r>
    <r>
      <rPr>
        <i/>
        <sz val="10"/>
        <color theme="1"/>
        <rFont val="Arial"/>
        <family val="2"/>
      </rPr>
      <t>(section dimension indicated)</t>
    </r>
  </si>
  <si>
    <t>C12.6.9</t>
  </si>
  <si>
    <t>Polymer/Geosynthetic reinforcing sheet as specified</t>
  </si>
  <si>
    <t>C12.6.10</t>
  </si>
  <si>
    <t>Fixing mechanism to facings</t>
  </si>
  <si>
    <t>C12.6.10.1</t>
  </si>
  <si>
    <t>Strips</t>
  </si>
  <si>
    <t>C12.6.10.2</t>
  </si>
  <si>
    <t>Sheets</t>
  </si>
  <si>
    <t>C12.6.11</t>
  </si>
  <si>
    <r>
      <t xml:space="preserve">Backfill </t>
    </r>
    <r>
      <rPr>
        <i/>
        <sz val="10"/>
        <color theme="1"/>
        <rFont val="Arial"/>
        <family val="2"/>
      </rPr>
      <t>(Gabion stones)</t>
    </r>
  </si>
  <si>
    <r>
      <t xml:space="preserve">Backfill </t>
    </r>
    <r>
      <rPr>
        <i/>
        <sz val="10"/>
        <color theme="1"/>
        <rFont val="Arial"/>
        <family val="2"/>
      </rPr>
      <t>(sand, dimensions 100m x 3m x 10m )</t>
    </r>
  </si>
  <si>
    <t>C12.6.12</t>
  </si>
  <si>
    <r>
      <t xml:space="preserve">Facings </t>
    </r>
    <r>
      <rPr>
        <i/>
        <sz val="10"/>
        <color theme="1"/>
        <rFont val="Arial"/>
        <family val="2"/>
      </rPr>
      <t>(type, size and thickness indicated)</t>
    </r>
  </si>
  <si>
    <t>C12.6.12.1</t>
  </si>
  <si>
    <t>For reinforced concrete panel facing</t>
  </si>
  <si>
    <t>C12.6.12.2</t>
  </si>
  <si>
    <t>C12.6.12.3</t>
  </si>
  <si>
    <t>C12.6.13</t>
  </si>
  <si>
    <r>
      <t xml:space="preserve">Drainage </t>
    </r>
    <r>
      <rPr>
        <i/>
        <sz val="10"/>
        <color theme="1"/>
        <rFont val="Arial"/>
        <family val="2"/>
      </rPr>
      <t>(type and size indicated)</t>
    </r>
  </si>
  <si>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</si>
  <si>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</si>
  <si>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</si>
  <si>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</si>
  <si>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</si>
  <si>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</si>
  <si>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</si>
  <si>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</si>
  <si>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</si>
  <si>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</si>
  <si>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</si>
  <si>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</si>
  <si>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r>
      <t xml:space="preserve">Galvanized gabion boxes </t>
    </r>
    <r>
      <rPr>
        <i/>
        <sz val="10"/>
        <color theme="1"/>
        <rFont val="Arial"/>
        <family val="2"/>
      </rPr>
      <t>(1m x 1m x 100m)</t>
    </r>
  </si>
  <si>
    <t>C12.6.16.2</t>
  </si>
  <si>
    <r>
      <t xml:space="preserve">Polymer coated gabion boxes </t>
    </r>
    <r>
      <rPr>
        <i/>
        <sz val="10"/>
        <color theme="1"/>
        <rFont val="Arial"/>
        <family val="2"/>
      </rPr>
      <t>(1m x 1m x 100m)</t>
    </r>
  </si>
  <si>
    <t>C12.6.16.3</t>
  </si>
  <si>
    <r>
      <t xml:space="preserve">Galvanized gabion mattresses </t>
    </r>
    <r>
      <rPr>
        <i/>
        <sz val="10"/>
        <color theme="1"/>
        <rFont val="Arial"/>
        <family val="2"/>
      </rPr>
      <t>(1m x 1m x 100m)</t>
    </r>
  </si>
  <si>
    <t>C12.6.16.4</t>
  </si>
  <si>
    <r>
      <t xml:space="preserve">Polymer coated gabion mattresses </t>
    </r>
    <r>
      <rPr>
        <i/>
        <sz val="10"/>
        <color theme="1"/>
        <rFont val="Arial"/>
        <family val="2"/>
      </rPr>
      <t>(1m x 1m x 100m)</t>
    </r>
  </si>
  <si>
    <t>C12.6.17</t>
  </si>
  <si>
    <r>
      <t xml:space="preserve">Geotextile </t>
    </r>
    <r>
      <rPr>
        <i/>
        <sz val="10"/>
        <color theme="1"/>
        <rFont val="Arial"/>
        <family val="2"/>
      </rPr>
      <t>(</t>
    </r>
    <r>
      <rPr>
        <b/>
        <sz val="10"/>
        <color theme="1"/>
        <rFont val="Arial"/>
        <family val="2"/>
      </rPr>
      <t>Rockgrid PC 50/50, dimensions 100 m length x 12 m wide)</t>
    </r>
  </si>
  <si>
    <t>C12.7</t>
  </si>
  <si>
    <t xml:space="preserve">TRENCHLESS METHODS </t>
  </si>
  <si>
    <t>C12.7.1</t>
  </si>
  <si>
    <r>
      <t xml:space="preserve">Establishment on site for: </t>
    </r>
    <r>
      <rPr>
        <i/>
        <sz val="10"/>
        <color theme="1"/>
        <rFont val="Arial"/>
        <family val="2"/>
      </rPr>
      <t>(indicate type of operation: Pipe Jacking, Horizontal directional drilling, Pipe Ramming, or Micro-tunnelling)</t>
    </r>
  </si>
  <si>
    <t>C12.7.2</t>
  </si>
  <si>
    <r>
      <t xml:space="preserve">Moving to and setting up equipment at each position for </t>
    </r>
    <r>
      <rPr>
        <i/>
        <sz val="10"/>
        <color theme="1"/>
        <rFont val="Arial"/>
        <family val="2"/>
      </rPr>
      <t>(indicate type of operation)</t>
    </r>
  </si>
  <si>
    <t>C12.7.3</t>
  </si>
  <si>
    <r>
      <t xml:space="preserve">Installing holes </t>
    </r>
    <r>
      <rPr>
        <i/>
        <sz val="10"/>
        <color theme="1"/>
        <rFont val="Arial"/>
        <family val="2"/>
      </rPr>
      <t>(diameter, lining type indicated)</t>
    </r>
    <r>
      <rPr>
        <b/>
        <sz val="10"/>
        <color theme="1"/>
        <rFont val="Arial"/>
        <family val="2"/>
      </rPr>
      <t xml:space="preserve"> to required length for </t>
    </r>
    <r>
      <rPr>
        <i/>
        <sz val="10"/>
        <color theme="1"/>
        <rFont val="Arial"/>
        <family val="2"/>
      </rPr>
      <t>(indicate type of operation)</t>
    </r>
  </si>
  <si>
    <t>C12.7.4</t>
  </si>
  <si>
    <r>
      <t xml:space="preserve">Penetrating unidentified obstructions/services </t>
    </r>
    <r>
      <rPr>
        <i/>
        <sz val="10"/>
        <color theme="1"/>
        <rFont val="Arial"/>
        <family val="2"/>
      </rPr>
      <t>(indicate type of operation, i.e. Pipe Jacking, Horizontal directional drilling, Pipe Ramming or  Micro-tunnelling)</t>
    </r>
    <r>
      <rPr>
        <sz val="10"/>
        <color theme="1"/>
        <rFont val="Arial"/>
        <family val="2"/>
      </rPr>
      <t xml:space="preserve"> </t>
    </r>
    <r>
      <rPr>
        <b/>
        <sz val="10"/>
        <color theme="1"/>
        <rFont val="Arial"/>
        <family val="2"/>
      </rPr>
      <t>for penetration of</t>
    </r>
    <r>
      <rPr>
        <sz val="10"/>
        <color theme="1"/>
        <rFont val="Arial"/>
        <family val="2"/>
      </rPr>
      <t>:</t>
    </r>
  </si>
  <si>
    <t>C12.7.4.1</t>
  </si>
  <si>
    <t>Steel or iron</t>
  </si>
  <si>
    <t>C12.7.4.2</t>
  </si>
  <si>
    <t>C12.7.4.3</t>
  </si>
  <si>
    <t>Rock of UCS &gt; 3 MPa</t>
  </si>
  <si>
    <t>C12.8</t>
  </si>
  <si>
    <t>GROUND DRAINAGE</t>
  </si>
  <si>
    <t>C12.8.1</t>
  </si>
  <si>
    <t>C12.8.1.1</t>
  </si>
  <si>
    <t xml:space="preserve">Well point construction  </t>
  </si>
  <si>
    <t>C12.8.1.2</t>
  </si>
  <si>
    <t>Horizontal drains</t>
  </si>
  <si>
    <t>C12.8.1.3</t>
  </si>
  <si>
    <r>
      <t xml:space="preserve">Vertical drains </t>
    </r>
    <r>
      <rPr>
        <i/>
        <sz val="10"/>
        <color theme="1"/>
        <rFont val="Arial"/>
        <family val="2"/>
      </rPr>
      <t>(all types)</t>
    </r>
  </si>
  <si>
    <t>C12.8.1.4</t>
  </si>
  <si>
    <t>Geosynthetic/Blanket drains</t>
  </si>
  <si>
    <t>C12.8.2</t>
  </si>
  <si>
    <r>
      <t xml:space="preserve">Provision of access to drain positions </t>
    </r>
    <r>
      <rPr>
        <i/>
        <sz val="10"/>
        <color theme="1"/>
        <rFont val="Arial"/>
        <family val="2"/>
      </rPr>
      <t>(type indicated)</t>
    </r>
  </si>
  <si>
    <t>C12.8.3</t>
  </si>
  <si>
    <r>
      <t xml:space="preserve">Moving to, and setting up the equipment for drilling the holes at each well/horizontal/ sand drain position </t>
    </r>
    <r>
      <rPr>
        <i/>
        <sz val="10"/>
        <color theme="1"/>
        <rFont val="Arial"/>
        <family val="2"/>
      </rPr>
      <t>(type indicated)</t>
    </r>
  </si>
  <si>
    <t>C12.8.4</t>
  </si>
  <si>
    <r>
      <t xml:space="preserve">Moving to, and setting up the equipment   for installing vertical drains at each drain position </t>
    </r>
    <r>
      <rPr>
        <i/>
        <sz val="10"/>
        <color theme="1"/>
        <rFont val="Arial"/>
        <family val="2"/>
      </rPr>
      <t>(size and type of drain indicated)</t>
    </r>
  </si>
  <si>
    <t>C12.8.5</t>
  </si>
  <si>
    <r>
      <t xml:space="preserve">Drill holes for wells </t>
    </r>
    <r>
      <rPr>
        <i/>
        <sz val="10"/>
        <color theme="1"/>
        <rFont val="Arial"/>
        <family val="2"/>
      </rPr>
      <t>(diameter   indicated)</t>
    </r>
    <r>
      <rPr>
        <b/>
        <sz val="10"/>
        <color theme="1"/>
        <rFont val="Arial"/>
        <family val="2"/>
      </rPr>
      <t xml:space="preserve"> to the required depth</t>
    </r>
  </si>
  <si>
    <t>C12.8.6</t>
  </si>
  <si>
    <r>
      <t xml:space="preserve">Drill holes for horizontal drains </t>
    </r>
    <r>
      <rPr>
        <sz val="10"/>
        <color theme="1"/>
        <rFont val="Arial"/>
        <family val="2"/>
      </rPr>
      <t xml:space="preserve"> </t>
    </r>
    <r>
      <rPr>
        <i/>
        <sz val="10"/>
        <color theme="1"/>
        <rFont val="Arial"/>
        <family val="2"/>
      </rPr>
      <t>(inclination and diameter indicated)</t>
    </r>
    <r>
      <rPr>
        <b/>
        <sz val="10"/>
        <color theme="1"/>
        <rFont val="Arial"/>
        <family val="2"/>
      </rPr>
      <t xml:space="preserve"> to the required depth</t>
    </r>
  </si>
  <si>
    <t>C12.8.7</t>
  </si>
  <si>
    <r>
      <t xml:space="preserve">Drill holes for vertical sand drains </t>
    </r>
    <r>
      <rPr>
        <i/>
        <sz val="10"/>
        <color theme="1"/>
        <rFont val="Arial"/>
        <family val="2"/>
      </rPr>
      <t>(diameter indicated)</t>
    </r>
    <r>
      <rPr>
        <b/>
        <sz val="10"/>
        <color theme="1"/>
        <rFont val="Arial"/>
        <family val="2"/>
      </rPr>
      <t xml:space="preserve"> to the required depth</t>
    </r>
  </si>
  <si>
    <t>C12.8.8</t>
  </si>
  <si>
    <r>
      <t xml:space="preserve">Pre-drilling of holes for vertical drains </t>
    </r>
    <r>
      <rPr>
        <i/>
        <sz val="10"/>
        <color theme="1"/>
        <rFont val="Arial"/>
        <family val="2"/>
      </rPr>
      <t>(diameter indicated)</t>
    </r>
    <r>
      <rPr>
        <b/>
        <sz val="10"/>
        <color theme="1"/>
        <rFont val="Arial"/>
        <family val="2"/>
      </rPr>
      <t xml:space="preserve"> to the required depth</t>
    </r>
  </si>
  <si>
    <t>C12.8.9</t>
  </si>
  <si>
    <r>
      <t xml:space="preserve">Installation of slotted drainage pipes for wells </t>
    </r>
    <r>
      <rPr>
        <i/>
        <sz val="10"/>
        <color theme="1"/>
        <rFont val="Arial"/>
        <family val="2"/>
      </rPr>
      <t>(size indicated)</t>
    </r>
  </si>
  <si>
    <t>C12.8.10</t>
  </si>
  <si>
    <r>
      <t>Installation of slotted drainage pipes for horizontal drains</t>
    </r>
    <r>
      <rPr>
        <sz val="10"/>
        <color theme="1"/>
        <rFont val="Arial"/>
        <family val="2"/>
      </rPr>
      <t xml:space="preserve"> (size indicated)</t>
    </r>
  </si>
  <si>
    <t>C12.8.11</t>
  </si>
  <si>
    <r>
      <t xml:space="preserve">Installation of vertical drains </t>
    </r>
    <r>
      <rPr>
        <i/>
        <sz val="10"/>
        <color theme="1"/>
        <rFont val="Arial"/>
        <family val="2"/>
      </rPr>
      <t>(type/ size indicated)</t>
    </r>
    <r>
      <rPr>
        <sz val="10"/>
        <color theme="1"/>
        <rFont val="Arial"/>
        <family val="2"/>
      </rPr>
      <t xml:space="preserve"> </t>
    </r>
  </si>
  <si>
    <t>C12.8.12</t>
  </si>
  <si>
    <r>
      <t xml:space="preserve">Filter sand for wells </t>
    </r>
    <r>
      <rPr>
        <i/>
        <sz val="10"/>
        <color theme="1"/>
        <rFont val="Arial"/>
        <family val="2"/>
      </rPr>
      <t>(type/ size indicated)</t>
    </r>
  </si>
  <si>
    <t>C12.8.13</t>
  </si>
  <si>
    <r>
      <t xml:space="preserve">River sand for vertical drains </t>
    </r>
    <r>
      <rPr>
        <i/>
        <sz val="10"/>
        <color theme="1"/>
        <rFont val="Arial"/>
        <family val="2"/>
      </rPr>
      <t>(source indicated)</t>
    </r>
  </si>
  <si>
    <t>C12.8.14</t>
  </si>
  <si>
    <t>Provision and installation of submersible borehole pumps in designated wells</t>
  </si>
  <si>
    <t>C12.8.15</t>
  </si>
  <si>
    <t>Construction of base station for wells</t>
  </si>
  <si>
    <t>C12.9</t>
  </si>
  <si>
    <t>SLOPE PROTECTION MEASURES</t>
  </si>
  <si>
    <t>C12.9.1</t>
  </si>
  <si>
    <r>
      <t xml:space="preserve">Barring down of rock surfaces within vertical height intervals </t>
    </r>
    <r>
      <rPr>
        <i/>
        <sz val="10"/>
        <color theme="1"/>
        <rFont val="Arial"/>
        <family val="2"/>
      </rPr>
      <t>(intervals stated)</t>
    </r>
  </si>
  <si>
    <t>C12.9.2</t>
  </si>
  <si>
    <r>
      <t xml:space="preserve">Cleaning of rock surfaces by high pressure air and water jetting equipment within the vertical height intervals </t>
    </r>
    <r>
      <rPr>
        <i/>
        <sz val="10"/>
        <color theme="1"/>
        <rFont val="Arial"/>
        <family val="2"/>
      </rPr>
      <t>(categories stated)</t>
    </r>
    <r>
      <rPr>
        <sz val="10"/>
        <color theme="1"/>
        <rFont val="Arial"/>
        <family val="2"/>
      </rPr>
      <t xml:space="preserve">  </t>
    </r>
  </si>
  <si>
    <t>C12.9.3</t>
  </si>
  <si>
    <t>Disposal of barred down and accumulated debris</t>
  </si>
  <si>
    <t>C12.9.4</t>
  </si>
  <si>
    <r>
      <t xml:space="preserve">Supply and install wire mesh rockfall netting within vertical height intervals </t>
    </r>
    <r>
      <rPr>
        <i/>
        <sz val="10"/>
        <color theme="1"/>
        <rFont val="Arial"/>
        <family val="2"/>
      </rPr>
      <t>(intervals stated) (galvanic requirements, roll width, wire thickness, tensile strength, weave, aperture, PVC coating and/or colouring indicated)</t>
    </r>
  </si>
  <si>
    <t>C12.9.5</t>
  </si>
  <si>
    <r>
      <t xml:space="preserve">Supply and Installation/erection of catch fencing </t>
    </r>
    <r>
      <rPr>
        <i/>
        <sz val="10"/>
        <color theme="1"/>
        <rFont val="Arial"/>
        <family val="2"/>
      </rPr>
      <t>(galvanic requirements, type, height, length and energy rating in kJ and location of fences indicated)</t>
    </r>
  </si>
  <si>
    <t>C12.9.6</t>
  </si>
  <si>
    <r>
      <t xml:space="preserve">Supply and installation/erection of additional anchor lengths for catch fences </t>
    </r>
    <r>
      <rPr>
        <i/>
        <sz val="10"/>
        <color theme="1"/>
        <rFont val="Arial"/>
        <family val="2"/>
      </rPr>
      <t>(differentiate between threadbar and wire rope anchor for different diameters)</t>
    </r>
  </si>
  <si>
    <t>C12.9.7</t>
  </si>
  <si>
    <r>
      <t>Gap filling under the catch fences</t>
    </r>
    <r>
      <rPr>
        <sz val="10"/>
        <color theme="1"/>
        <rFont val="Arial"/>
        <family val="2"/>
      </rPr>
      <t xml:space="preserve"> </t>
    </r>
    <r>
      <rPr>
        <i/>
        <sz val="10"/>
        <color theme="1"/>
        <rFont val="Arial"/>
        <family val="2"/>
      </rPr>
      <t>(energy class stated)</t>
    </r>
  </si>
  <si>
    <t>C12.9.8</t>
  </si>
  <si>
    <r>
      <t xml:space="preserve">Supply and installation/erection of shallow landslide fencing </t>
    </r>
    <r>
      <rPr>
        <i/>
        <sz val="10"/>
        <color theme="1"/>
        <rFont val="Arial"/>
        <family val="2"/>
      </rPr>
      <t>(galvanic requirements, type, height, length and rating and fence length class interval)</t>
    </r>
  </si>
  <si>
    <t>C12.9.9</t>
  </si>
  <si>
    <r>
      <t>Supply and install additional anchor lengths for shallow landslide fences</t>
    </r>
    <r>
      <rPr>
        <sz val="10"/>
        <color theme="1"/>
        <rFont val="Arial"/>
        <family val="2"/>
      </rPr>
      <t xml:space="preserve"> </t>
    </r>
    <r>
      <rPr>
        <i/>
        <sz val="10"/>
        <color theme="1"/>
        <rFont val="Arial"/>
        <family val="2"/>
      </rPr>
      <t>(differentiate between threadbar and wire rope anchor for different diameters)</t>
    </r>
  </si>
  <si>
    <t>C12.9.10</t>
  </si>
  <si>
    <r>
      <t xml:space="preserve">Gap filling under the shallow landslide fences </t>
    </r>
    <r>
      <rPr>
        <i/>
        <sz val="10"/>
        <color theme="1"/>
        <rFont val="Arial"/>
        <family val="2"/>
      </rPr>
      <t>(fence rating indicated)</t>
    </r>
  </si>
  <si>
    <t>C12.9.11</t>
  </si>
  <si>
    <r>
      <t xml:space="preserve">Supply and installation/erection of debris flow fencing </t>
    </r>
    <r>
      <rPr>
        <i/>
        <sz val="10"/>
        <color theme="1"/>
        <rFont val="Arial"/>
        <family val="2"/>
      </rPr>
      <t>(galvanic requirements, type, rating and location for each numbered fence indicated)</t>
    </r>
  </si>
  <si>
    <t>C12.9.12</t>
  </si>
  <si>
    <r>
      <t xml:space="preserve">Supply and install additional anchor lengths for debris flow fences </t>
    </r>
    <r>
      <rPr>
        <i/>
        <sz val="10"/>
        <color theme="1"/>
        <rFont val="Arial"/>
        <family val="2"/>
      </rPr>
      <t>(differentiate between threadbar and wire rope anchor for different diameters)</t>
    </r>
  </si>
  <si>
    <t>C12.10</t>
  </si>
  <si>
    <t>HARD EXCAVATION BY BLASTING</t>
  </si>
  <si>
    <t>PC12.10.1</t>
  </si>
  <si>
    <t xml:space="preserve">Excavation in hard rock using controlled blasting techniques </t>
  </si>
  <si>
    <t>C12.10.2</t>
  </si>
  <si>
    <t>Pre-splitting - base rate for holes @ 750mm c/c</t>
  </si>
  <si>
    <t>C12.10.3</t>
  </si>
  <si>
    <t>Pre-splitting - compensation for additional holes</t>
  </si>
  <si>
    <t>metre of hole (m)</t>
  </si>
  <si>
    <t>C12.10.4</t>
  </si>
  <si>
    <t>Smooth blasting - base rate for holes @ 1500mm c/c</t>
  </si>
  <si>
    <t>C12.10.5</t>
  </si>
  <si>
    <t xml:space="preserve">Smooth Blasting - compensation for additional holes </t>
  </si>
  <si>
    <t>C12.10.6</t>
  </si>
  <si>
    <t>Line Drilling - base rate for holes @ 300mm c/c</t>
  </si>
  <si>
    <t>C12.10.7</t>
  </si>
  <si>
    <t xml:space="preserve">Line Drilling – compensation for additional holes </t>
  </si>
  <si>
    <t>PC12.10.8</t>
  </si>
  <si>
    <t xml:space="preserve">Ground vibration, air blast and fly rock monitoring </t>
  </si>
  <si>
    <t>lum sum</t>
  </si>
  <si>
    <t>C12.11</t>
  </si>
  <si>
    <t>GEOSYNTHETICS</t>
  </si>
  <si>
    <t>A12.11</t>
  </si>
  <si>
    <t>Geosynthetics Part A: Specifications</t>
  </si>
  <si>
    <t>A.12.11.5</t>
  </si>
  <si>
    <t>Rockgrid PC 50/50, dimensions 100 m length x 12 m wide</t>
  </si>
  <si>
    <t>A.12.11.5.3</t>
  </si>
  <si>
    <t>Durability</t>
  </si>
  <si>
    <t>Lump Sum</t>
  </si>
  <si>
    <t>A.12.11.8</t>
  </si>
  <si>
    <t>Workmanship</t>
  </si>
  <si>
    <t>C12.12</t>
  </si>
  <si>
    <t>CONSTRUCTION DEWATERING</t>
  </si>
  <si>
    <t>C12.12.1</t>
  </si>
  <si>
    <t>Establishment on site for construction dewatering</t>
  </si>
  <si>
    <t>C12.12.2</t>
  </si>
  <si>
    <r>
      <t xml:space="preserve">Installing and commissioning all requisite plant and equipment to undertake dewatering by well system offered </t>
    </r>
    <r>
      <rPr>
        <i/>
        <sz val="10"/>
        <color theme="1"/>
        <rFont val="Arial"/>
        <family val="2"/>
      </rPr>
      <t>(type of well system to be nominated by tenderer)</t>
    </r>
  </si>
  <si>
    <t>C12.12.3</t>
  </si>
  <si>
    <r>
      <t xml:space="preserve">Operate and maintain well system </t>
    </r>
    <r>
      <rPr>
        <sz val="10"/>
        <color theme="1"/>
        <rFont val="Arial"/>
        <family val="2"/>
      </rPr>
      <t xml:space="preserve"> </t>
    </r>
    <r>
      <rPr>
        <i/>
        <sz val="10"/>
        <color theme="1"/>
        <rFont val="Arial"/>
        <family val="2"/>
      </rPr>
      <t>(type of well system to be nominated by tenderer)</t>
    </r>
  </si>
  <si>
    <t>(pumped) hours (hrs)</t>
  </si>
  <si>
    <t>C12.12.4</t>
  </si>
  <si>
    <r>
      <t xml:space="preserve">Supply, install and remove discharge pipeline </t>
    </r>
    <r>
      <rPr>
        <sz val="10"/>
        <color theme="1"/>
        <rFont val="Arial"/>
        <family val="2"/>
      </rPr>
      <t xml:space="preserve"> </t>
    </r>
    <r>
      <rPr>
        <b/>
        <sz val="10"/>
        <color theme="1"/>
        <rFont val="Arial"/>
        <family val="2"/>
      </rPr>
      <t>to the required depth</t>
    </r>
    <r>
      <rPr>
        <sz val="10"/>
        <color theme="1"/>
        <rFont val="Arial"/>
        <family val="2"/>
      </rPr>
      <t xml:space="preserve"> </t>
    </r>
    <r>
      <rPr>
        <i/>
        <sz val="10"/>
        <color theme="1"/>
        <rFont val="Arial"/>
        <family val="2"/>
      </rPr>
      <t>(diameter and class indicated)</t>
    </r>
  </si>
  <si>
    <t>C12.12.5</t>
  </si>
  <si>
    <r>
      <t>Install ground observation wells to the required depth</t>
    </r>
    <r>
      <rPr>
        <sz val="10"/>
        <color theme="1"/>
        <rFont val="Arial"/>
        <family val="2"/>
      </rPr>
      <t xml:space="preserve"> </t>
    </r>
    <r>
      <rPr>
        <i/>
        <sz val="10"/>
        <color theme="1"/>
        <rFont val="Arial"/>
        <family val="2"/>
      </rPr>
      <t>(diameter and class indicated)</t>
    </r>
  </si>
  <si>
    <t>C12.12.6</t>
  </si>
  <si>
    <t>Monitoring of lowering of ground water levels</t>
  </si>
  <si>
    <t>C12.12.7</t>
  </si>
  <si>
    <t>Monitoring of potential settlements</t>
  </si>
  <si>
    <t>C12.12.8</t>
  </si>
  <si>
    <t>Monitoring quality of groundwater</t>
  </si>
  <si>
    <t>C12.12.8.1</t>
  </si>
  <si>
    <t>Monitoring of silt and fine sand</t>
  </si>
  <si>
    <t>C12.12.8.2</t>
  </si>
  <si>
    <t>Monitoring of groundwater chemistry and quality</t>
  </si>
  <si>
    <t>C13.1</t>
  </si>
  <si>
    <t>FOUNDATIONS</t>
  </si>
  <si>
    <t>C13.1.1</t>
  </si>
  <si>
    <r>
      <t xml:space="preserve">Provision of designs and drawings of temporary works by an ECSA-registered Professional Engineer or Technologist or Geotechnical Engineer </t>
    </r>
    <r>
      <rPr>
        <i/>
        <sz val="10"/>
        <color theme="1"/>
        <rFont val="Arial"/>
        <family val="2"/>
      </rPr>
      <t>(description of works to which applicable)</t>
    </r>
  </si>
  <si>
    <t>C13.1.2</t>
  </si>
  <si>
    <t>Additional foundation investigations:</t>
  </si>
  <si>
    <t>C13.1.2.1</t>
  </si>
  <si>
    <t>Provisional sum allowed for additional foundation investigations</t>
  </si>
  <si>
    <t>C13.1.2.2</t>
  </si>
  <si>
    <t>Handling costs and profit in respect of item C13.1.2.1</t>
  </si>
  <si>
    <t>134.1.3</t>
  </si>
  <si>
    <t>Excavation:</t>
  </si>
  <si>
    <t>C13.1.3.1</t>
  </si>
  <si>
    <t>Excavating soft material situated within the following successive depth ranges:</t>
  </si>
  <si>
    <t>0m up to 1,5m</t>
  </si>
  <si>
    <t>&gt; 1,5m and &lt; 3,0m</t>
  </si>
  <si>
    <t>&gt; 4,5 m and &lt; 6,0 m</t>
  </si>
  <si>
    <t>C13.1.3.2</t>
  </si>
  <si>
    <t>Extra over subitem C13.1.3.1 for excavation in hard material  irrespective of depth</t>
  </si>
  <si>
    <t>C13.1.3.3</t>
  </si>
  <si>
    <t>Extra over subitem C13.1.3.1 for additional excavation required by the Engineer after excavation is complete</t>
  </si>
  <si>
    <t>C13.1.3.4</t>
  </si>
  <si>
    <t>Extra over subitem C13.1.3.1 for excavation by hand</t>
  </si>
  <si>
    <t>C13.1.3.5</t>
  </si>
  <si>
    <t>Extra over subitem C13.1.3.1 for excavation in restricted areas</t>
  </si>
  <si>
    <t>C13.1.4</t>
  </si>
  <si>
    <r>
      <t>Excavation by labour enhanced</t>
    </r>
    <r>
      <rPr>
        <sz val="10"/>
        <color theme="1"/>
        <rFont val="Arial"/>
        <family val="2"/>
      </rPr>
      <t xml:space="preserve"> </t>
    </r>
    <r>
      <rPr>
        <b/>
        <sz val="10"/>
        <color theme="1"/>
        <rFont val="Arial"/>
        <family val="2"/>
      </rPr>
      <t>methods:</t>
    </r>
  </si>
  <si>
    <t>C13.1.4.1</t>
  </si>
  <si>
    <t>Excavate in soft material situated within the following successive depth ranges:</t>
  </si>
  <si>
    <t>C13.1.4.2</t>
  </si>
  <si>
    <t>Extra over item C13.1.3.1(a) for excavation in intermediate material</t>
  </si>
  <si>
    <t>C13.1.4.3</t>
  </si>
  <si>
    <t>Extra over item C13.1.3.1(a) for additional excavation required by the Engineer after excavation is complete</t>
  </si>
  <si>
    <t>C13.1.5</t>
  </si>
  <si>
    <t>Mass excavation within a restricted area (extra over item C13.1.3)</t>
  </si>
  <si>
    <t>C13.1.6</t>
  </si>
  <si>
    <t>C13.1.6.1</t>
  </si>
  <si>
    <t>C13.1.6.2</t>
  </si>
  <si>
    <t>Drainage</t>
  </si>
  <si>
    <t>C13.1.7</t>
  </si>
  <si>
    <t>Backfill to excavations utilising:</t>
  </si>
  <si>
    <t>C13.1.7.1</t>
  </si>
  <si>
    <t>Material from excavation</t>
  </si>
  <si>
    <t>C13.1.7.2</t>
  </si>
  <si>
    <t>Imported material</t>
  </si>
  <si>
    <t>C13.1.7.3</t>
  </si>
  <si>
    <t>Soil cement</t>
  </si>
  <si>
    <t>C13.1.8</t>
  </si>
  <si>
    <t>Backfill to excavations utilising labour:</t>
  </si>
  <si>
    <t>C13.1.8.1</t>
  </si>
  <si>
    <t xml:space="preserve">Material from excavation </t>
  </si>
  <si>
    <t>C13.1.8.2</t>
  </si>
  <si>
    <t xml:space="preserve">Imported material </t>
  </si>
  <si>
    <t>C13.1.8.3</t>
  </si>
  <si>
    <t xml:space="preserve">Soil cement </t>
  </si>
  <si>
    <t>C13.1.9</t>
  </si>
  <si>
    <t>Fill within a restricted area (extra over item C5.2.2)</t>
  </si>
  <si>
    <t>C13.1.10</t>
  </si>
  <si>
    <t>Haul in excess of 1,0 km on excavated material and on material imported for backfill, foundation fill and fill for caissons</t>
  </si>
  <si>
    <r>
      <t>cubic metre kilometre (m</t>
    </r>
    <r>
      <rPr>
        <vertAlign val="superscript"/>
        <sz val="10"/>
        <color rgb="FF000000"/>
        <rFont val="Arial"/>
        <family val="2"/>
      </rPr>
      <t>3</t>
    </r>
    <r>
      <rPr>
        <sz val="10"/>
        <color rgb="FF000000"/>
        <rFont val="Arial"/>
        <family val="2"/>
      </rPr>
      <t>.km)</t>
    </r>
  </si>
  <si>
    <t>C13.1.11</t>
  </si>
  <si>
    <t>Haul in excess of 50 metres on excavated material and on foundation fill for labour enhanced construction</t>
  </si>
  <si>
    <t>C13.1.12</t>
  </si>
  <si>
    <t>Overbreak in excavation in hard material</t>
  </si>
  <si>
    <t>C13.1.13</t>
  </si>
  <si>
    <t>Overbreak in excavation in hard material for labour enhanced construction</t>
  </si>
  <si>
    <t>C13.1.14</t>
  </si>
  <si>
    <t>Foundation fill consisting of:</t>
  </si>
  <si>
    <t>C13.1.14.1</t>
  </si>
  <si>
    <t>C13.1.14.2</t>
  </si>
  <si>
    <t>Crushed-stone fill</t>
  </si>
  <si>
    <t>C13.1.14.3</t>
  </si>
  <si>
    <t>Compacted granular material</t>
  </si>
  <si>
    <t>C13.1.14.4</t>
  </si>
  <si>
    <r>
      <t xml:space="preserve">Mass concrete </t>
    </r>
    <r>
      <rPr>
        <i/>
        <sz val="10"/>
        <color theme="1"/>
        <rFont val="Arial"/>
        <family val="2"/>
      </rPr>
      <t>(class indicated)</t>
    </r>
  </si>
  <si>
    <t>C13.1.14.5</t>
  </si>
  <si>
    <r>
      <t xml:space="preserve">Concrete blinding </t>
    </r>
    <r>
      <rPr>
        <i/>
        <sz val="10"/>
        <color theme="1"/>
        <rFont val="Arial"/>
        <family val="2"/>
      </rPr>
      <t>(thickness and class of concrete indicated)</t>
    </r>
  </si>
  <si>
    <t>C13.1.14.6</t>
  </si>
  <si>
    <r>
      <t xml:space="preserve">Plum concrete </t>
    </r>
    <r>
      <rPr>
        <i/>
        <sz val="10"/>
        <color theme="1"/>
        <rFont val="Arial"/>
        <family val="2"/>
      </rPr>
      <t>(class indicated)</t>
    </r>
  </si>
  <si>
    <t>C13.1.15</t>
  </si>
  <si>
    <t>Foundation fill placed by labour enhanced methods consisting of:</t>
  </si>
  <si>
    <t>C13.1.15.1</t>
  </si>
  <si>
    <t>C13.1.15.2</t>
  </si>
  <si>
    <t>C13.1.15.3</t>
  </si>
  <si>
    <t>C13.1.15.4</t>
  </si>
  <si>
    <t>C13.1.15.5</t>
  </si>
  <si>
    <t>Concrete blinding (75 mm Blinding layer, C12/15-20)</t>
  </si>
  <si>
    <t>C13.1.15.6</t>
  </si>
  <si>
    <t>C13.1.16</t>
  </si>
  <si>
    <r>
      <t xml:space="preserve">Establishment on site for drilling of holes and grouting of rock fissures </t>
    </r>
    <r>
      <rPr>
        <i/>
        <sz val="10"/>
        <color theme="1"/>
        <rFont val="Arial"/>
        <family val="2"/>
      </rPr>
      <t>(type of drilling indicated)</t>
    </r>
  </si>
  <si>
    <t>C13.1.17</t>
  </si>
  <si>
    <t>Moving to and setting up equipment at each hole to be drilled for grouting</t>
  </si>
  <si>
    <t>C13.1.18</t>
  </si>
  <si>
    <r>
      <t xml:space="preserve">Drilling of holes for grouting </t>
    </r>
    <r>
      <rPr>
        <i/>
        <sz val="10"/>
        <color theme="1"/>
        <rFont val="Arial"/>
        <family val="2"/>
      </rPr>
      <t>(diameter and type of drilling indicated)</t>
    </r>
  </si>
  <si>
    <t>C13.1.19</t>
  </si>
  <si>
    <r>
      <t xml:space="preserve">Grouting of rock fissures </t>
    </r>
    <r>
      <rPr>
        <i/>
        <sz val="10"/>
        <color theme="1"/>
        <rFont val="Arial"/>
        <family val="2"/>
      </rPr>
      <t>(type of grout and for which purpose it is required indicated)</t>
    </r>
  </si>
  <si>
    <t>C13.1.20</t>
  </si>
  <si>
    <t>Dowel bars:</t>
  </si>
  <si>
    <t>C13.1.20.1</t>
  </si>
  <si>
    <r>
      <t xml:space="preserve">Drilling and preparation of holes </t>
    </r>
    <r>
      <rPr>
        <i/>
        <sz val="10"/>
        <color theme="1"/>
        <rFont val="Arial"/>
        <family val="2"/>
      </rPr>
      <t>(diameter and length indicated)</t>
    </r>
  </si>
  <si>
    <t>C13.1.20.2</t>
  </si>
  <si>
    <r>
      <t xml:space="preserve">Supply and installation of dowel bars
</t>
    </r>
    <r>
      <rPr>
        <i/>
        <sz val="10"/>
        <color theme="1"/>
        <rFont val="Arial"/>
        <family val="2"/>
      </rPr>
      <t>(type, diameter, length, corrosion protection, together with type of grout, indicated)</t>
    </r>
  </si>
  <si>
    <t>C13.1.21</t>
  </si>
  <si>
    <r>
      <t xml:space="preserve">Foundation lining </t>
    </r>
    <r>
      <rPr>
        <i/>
        <sz val="10"/>
        <color theme="1"/>
        <rFont val="Arial"/>
        <family val="2"/>
      </rPr>
      <t>(type of material and thickness indicated)</t>
    </r>
  </si>
  <si>
    <t>C13.1.22</t>
  </si>
  <si>
    <r>
      <t xml:space="preserve">Foundation lining </t>
    </r>
    <r>
      <rPr>
        <i/>
        <sz val="10"/>
        <color theme="1"/>
        <rFont val="Arial"/>
        <family val="2"/>
      </rPr>
      <t>(type of material and thickness indicated)</t>
    </r>
    <r>
      <rPr>
        <b/>
        <sz val="10"/>
        <color theme="1"/>
        <rFont val="Arial"/>
        <family val="2"/>
      </rPr>
      <t xml:space="preserve"> using labour enhanced methods</t>
    </r>
  </si>
  <si>
    <t>C13.1.23</t>
  </si>
  <si>
    <t>Lateral support for excavations:</t>
  </si>
  <si>
    <t>C13.1.23.1</t>
  </si>
  <si>
    <r>
      <t xml:space="preserve">Excavation or fill at </t>
    </r>
    <r>
      <rPr>
        <i/>
        <sz val="10"/>
        <color theme="1"/>
        <rFont val="Arial"/>
        <family val="2"/>
      </rPr>
      <t>(indicate location)</t>
    </r>
  </si>
  <si>
    <t>0m to 2,5m depth</t>
  </si>
  <si>
    <t>2,5m to 5,0m depth</t>
  </si>
  <si>
    <t>Etc. at other locations</t>
  </si>
  <si>
    <t>C13.1.24</t>
  </si>
  <si>
    <t>Establishment on site for constructing caissons</t>
  </si>
  <si>
    <t>C13.1.25</t>
  </si>
  <si>
    <r>
      <t xml:space="preserve">Formwork for caissons </t>
    </r>
    <r>
      <rPr>
        <i/>
        <sz val="10"/>
        <color theme="1"/>
        <rFont val="Arial"/>
        <family val="2"/>
      </rPr>
      <t>(class of finish indicated)</t>
    </r>
  </si>
  <si>
    <t>C13.1.26</t>
  </si>
  <si>
    <t>Steel reinforcement for caissons:</t>
  </si>
  <si>
    <t>C13.1.26.1</t>
  </si>
  <si>
    <t>Mild-steel bars</t>
  </si>
  <si>
    <t>C13.1.26.2</t>
  </si>
  <si>
    <t>C13.1.27</t>
  </si>
  <si>
    <r>
      <t xml:space="preserve">Cast in situ concrete in caissons and concrete seals </t>
    </r>
    <r>
      <rPr>
        <i/>
        <sz val="10"/>
        <color theme="1"/>
        <rFont val="Arial"/>
        <family val="2"/>
      </rPr>
      <t>(class of concrete indicated)</t>
    </r>
  </si>
  <si>
    <t>C13.1.28</t>
  </si>
  <si>
    <r>
      <t xml:space="preserve">Cutting edge for </t>
    </r>
    <r>
      <rPr>
        <i/>
        <sz val="10"/>
        <color theme="1"/>
        <rFont val="Arial"/>
        <family val="2"/>
      </rPr>
      <t>(diameter/ size indicated)</t>
    </r>
    <r>
      <rPr>
        <b/>
        <sz val="10"/>
        <color theme="1"/>
        <rFont val="Arial"/>
        <family val="2"/>
      </rPr>
      <t xml:space="preserve"> caissons</t>
    </r>
  </si>
  <si>
    <t>C13.1.29</t>
  </si>
  <si>
    <r>
      <t xml:space="preserve">Sinking </t>
    </r>
    <r>
      <rPr>
        <i/>
        <sz val="10"/>
        <color theme="1"/>
        <rFont val="Arial"/>
        <family val="2"/>
      </rPr>
      <t>(diameter/size indicated)</t>
    </r>
    <r>
      <rPr>
        <b/>
        <sz val="10"/>
        <color theme="1"/>
        <rFont val="Arial"/>
        <family val="2"/>
      </rPr>
      <t xml:space="preserve"> caissons through material situated within the following successive depth ranges:</t>
    </r>
  </si>
  <si>
    <t>C13.1.29.1</t>
  </si>
  <si>
    <t>0m up to 5,0m</t>
  </si>
  <si>
    <t>C13.1.29.2</t>
  </si>
  <si>
    <t>Exceeding 5,0m and up to 10m</t>
  </si>
  <si>
    <t>C13.1.29.3</t>
  </si>
  <si>
    <t>Etc.in increments of 5,0m depths</t>
  </si>
  <si>
    <t>C13.1.30</t>
  </si>
  <si>
    <t>Excavation for caissons:</t>
  </si>
  <si>
    <t>C13.1.30.1</t>
  </si>
  <si>
    <t>0m up to 2,0m</t>
  </si>
  <si>
    <t>Exceeding 2,0m and up to 4,0m</t>
  </si>
  <si>
    <t>Etc. in increments of 2,0m depths</t>
  </si>
  <si>
    <t>C13.1.30.2</t>
  </si>
  <si>
    <t>Extra over subitem C13.1.24.1 for excavation in hard material irrespective of depth</t>
  </si>
  <si>
    <t>C13.1.31</t>
  </si>
  <si>
    <t>Filling the caissons</t>
  </si>
  <si>
    <t>C13.1.32</t>
  </si>
  <si>
    <r>
      <t xml:space="preserve">Stripping </t>
    </r>
    <r>
      <rPr>
        <i/>
        <sz val="10"/>
        <color theme="1"/>
        <rFont val="Arial"/>
        <family val="2"/>
      </rPr>
      <t>(size of caisson indicated)</t>
    </r>
    <r>
      <rPr>
        <b/>
        <sz val="10"/>
        <color theme="1"/>
        <rFont val="Arial"/>
        <family val="2"/>
      </rPr>
      <t xml:space="preserve"> caisson heads</t>
    </r>
  </si>
  <si>
    <t>C13.2</t>
  </si>
  <si>
    <t>FALSEWORK, FORMWORK AND CONCRETE FINISH</t>
  </si>
  <si>
    <t>C13.2.1</t>
  </si>
  <si>
    <r>
      <t>Formwork to provide</t>
    </r>
    <r>
      <rPr>
        <sz val="10"/>
        <color theme="1"/>
        <rFont val="Arial"/>
        <family val="2"/>
      </rPr>
      <t xml:space="preserve"> </t>
    </r>
    <r>
      <rPr>
        <i/>
        <sz val="10"/>
        <color theme="1"/>
        <rFont val="Arial"/>
        <family val="2"/>
      </rPr>
      <t>(class of finish indicated as F1)</t>
    </r>
    <r>
      <rPr>
        <sz val="10"/>
        <color theme="1"/>
        <rFont val="Arial"/>
        <family val="2"/>
      </rPr>
      <t xml:space="preserve"> </t>
    </r>
    <r>
      <rPr>
        <b/>
        <sz val="10"/>
        <color theme="1"/>
        <rFont val="Arial"/>
        <family val="2"/>
      </rPr>
      <t>surface finish</t>
    </r>
    <r>
      <rPr>
        <sz val="10"/>
        <color theme="1"/>
        <rFont val="Arial"/>
        <family val="2"/>
      </rPr>
      <t xml:space="preserve"> </t>
    </r>
    <r>
      <rPr>
        <b/>
        <sz val="10"/>
        <color theme="1"/>
        <rFont val="Arial"/>
        <family val="2"/>
      </rPr>
      <t xml:space="preserve">to </t>
    </r>
    <r>
      <rPr>
        <i/>
        <sz val="10"/>
        <color theme="1"/>
        <rFont val="Arial"/>
        <family val="2"/>
      </rPr>
      <t>(Approach slabs)</t>
    </r>
  </si>
  <si>
    <t>C13.2.2</t>
  </si>
  <si>
    <r>
      <t>Vertical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</si>
  <si>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C13.2.3</t>
  </si>
  <si>
    <r>
      <t>Horizontal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</si>
  <si>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C13.2.4</t>
  </si>
  <si>
    <r>
      <t>Inclined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</si>
  <si>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C13.2.5</t>
  </si>
  <si>
    <t>Permanent formwork</t>
  </si>
  <si>
    <t>C13.2.5.1</t>
  </si>
  <si>
    <r>
      <t xml:space="preserve">To form voids of </t>
    </r>
    <r>
      <rPr>
        <i/>
        <sz val="10"/>
        <color theme="1"/>
        <rFont val="Arial"/>
        <family val="2"/>
      </rPr>
      <t>(diameter/ size of void indicated)</t>
    </r>
    <r>
      <rPr>
        <sz val="10"/>
        <color theme="1"/>
        <rFont val="Arial"/>
        <family val="2"/>
      </rPr>
      <t xml:space="preserve"> in </t>
    </r>
    <r>
      <rPr>
        <i/>
        <sz val="10"/>
        <color theme="1"/>
        <rFont val="Arial"/>
        <family val="2"/>
      </rPr>
      <t>(description of member to which applicable)</t>
    </r>
  </si>
  <si>
    <t>C13.2.5.2</t>
  </si>
  <si>
    <r>
      <t xml:space="preserve">Of </t>
    </r>
    <r>
      <rPr>
        <i/>
        <sz val="10"/>
        <color theme="1"/>
        <rFont val="Arial"/>
        <family val="2"/>
      </rPr>
      <t>(description of material and member to which applicable)</t>
    </r>
  </si>
  <si>
    <t>C13.2.6</t>
  </si>
  <si>
    <r>
      <t>Formwork to form open joints</t>
    </r>
    <r>
      <rPr>
        <sz val="10"/>
        <color theme="1"/>
        <rFont val="Arial"/>
        <family val="2"/>
      </rPr>
      <t xml:space="preserve"> </t>
    </r>
    <r>
      <rPr>
        <i/>
        <sz val="10"/>
        <color theme="1"/>
        <rFont val="Arial"/>
        <family val="2"/>
      </rPr>
      <t>(description of member to which applicable, and location)</t>
    </r>
  </si>
  <si>
    <t>C13.2.7</t>
  </si>
  <si>
    <t>Establishment on the site for sliding formwork operations</t>
  </si>
  <si>
    <t>C13.2.8</t>
  </si>
  <si>
    <r>
      <t xml:space="preserve">Transporting to and setting up the sliding formwork assembly at </t>
    </r>
    <r>
      <rPr>
        <i/>
        <sz val="10"/>
        <color theme="1"/>
        <rFont val="Arial"/>
        <family val="2"/>
      </rPr>
      <t>(description of each structure)</t>
    </r>
  </si>
  <si>
    <t>C13.2.9</t>
  </si>
  <si>
    <r>
      <t xml:space="preserve">Forming the concrete by sliding formwork for </t>
    </r>
    <r>
      <rPr>
        <i/>
        <sz val="10"/>
        <color theme="1"/>
        <rFont val="Arial"/>
        <family val="2"/>
      </rPr>
      <t>(description of each structure and class of surface finish to exposed surfaces indicated)</t>
    </r>
  </si>
  <si>
    <t>C13.2.10</t>
  </si>
  <si>
    <r>
      <t xml:space="preserve">Provision of designs and drawings of falsework and formwork by an ECSA registered Professional Engineer or Technologist </t>
    </r>
    <r>
      <rPr>
        <i/>
        <sz val="10"/>
        <color theme="1"/>
        <rFont val="Arial"/>
        <family val="2"/>
      </rPr>
      <t>(description of member to which applicable)</t>
    </r>
  </si>
  <si>
    <t>C13.3</t>
  </si>
  <si>
    <t>STEEL REINFORCEMENT</t>
  </si>
  <si>
    <t>C13.3.1</t>
  </si>
  <si>
    <t>Reinforcement for:</t>
  </si>
  <si>
    <t>C13.3.1.1</t>
  </si>
  <si>
    <t>Approach Slabs</t>
  </si>
  <si>
    <t>Welded Steel Fabric</t>
  </si>
  <si>
    <r>
      <t xml:space="preserve">Stainless steel bars </t>
    </r>
    <r>
      <rPr>
        <i/>
        <sz val="10"/>
        <color theme="1"/>
        <rFont val="Arial"/>
        <family val="2"/>
      </rPr>
      <t>(type indicated)</t>
    </r>
  </si>
  <si>
    <r>
      <t xml:space="preserve">Other Materials </t>
    </r>
    <r>
      <rPr>
        <i/>
        <sz val="10"/>
        <color theme="1"/>
        <rFont val="Arial"/>
        <family val="2"/>
      </rPr>
      <t>(specify material)</t>
    </r>
  </si>
  <si>
    <t>C13.3.1.2</t>
  </si>
  <si>
    <t>Etc. for other structures or parts of structures</t>
  </si>
  <si>
    <t>C13.3.2</t>
  </si>
  <si>
    <r>
      <t>Mechanical couplers</t>
    </r>
    <r>
      <rPr>
        <sz val="10"/>
        <color theme="1"/>
        <rFont val="Arial"/>
        <family val="2"/>
      </rPr>
      <t xml:space="preserve"> </t>
    </r>
    <r>
      <rPr>
        <i/>
        <sz val="10"/>
        <color theme="1"/>
        <rFont val="Arial"/>
        <family val="2"/>
      </rPr>
      <t>(type of coupler and diameter of bar indicated)</t>
    </r>
  </si>
  <si>
    <t>C13.3.3</t>
  </si>
  <si>
    <r>
      <t>Spacer ladders for</t>
    </r>
    <r>
      <rPr>
        <sz val="10"/>
        <color theme="1"/>
        <rFont val="Arial"/>
        <family val="2"/>
      </rPr>
      <t xml:space="preserve"> </t>
    </r>
    <r>
      <rPr>
        <i/>
        <sz val="10"/>
        <color theme="1"/>
        <rFont val="Arial"/>
        <family val="2"/>
      </rPr>
      <t>(description of part of structure to which applicable)</t>
    </r>
  </si>
  <si>
    <t>C13.3.4</t>
  </si>
  <si>
    <r>
      <t xml:space="preserve">Extra-over item C13.3.1 (a), (b), etc. for galvanising of reinforcement </t>
    </r>
    <r>
      <rPr>
        <sz val="10"/>
        <rFont val="Arial"/>
        <family val="2"/>
      </rPr>
      <t>  </t>
    </r>
    <r>
      <rPr>
        <b/>
        <sz val="10"/>
        <rFont val="Arial"/>
        <family val="2"/>
      </rPr>
      <t xml:space="preserve"> </t>
    </r>
  </si>
  <si>
    <t>C13.4</t>
  </si>
  <si>
    <t>CONCRETE</t>
  </si>
  <si>
    <t>C13.4.1</t>
  </si>
  <si>
    <r>
      <t xml:space="preserve">Cast in situ concrete </t>
    </r>
    <r>
      <rPr>
        <i/>
        <sz val="10"/>
        <color theme="1"/>
        <rFont val="Arial"/>
        <family val="2"/>
      </rPr>
      <t>(Class of concrete and use or position in structure stated)</t>
    </r>
    <r>
      <rPr>
        <b/>
        <sz val="10"/>
        <color theme="1"/>
        <rFont val="Arial"/>
        <family val="2"/>
      </rPr>
      <t xml:space="preserve">: </t>
    </r>
  </si>
  <si>
    <t>C13.4.1.1</t>
  </si>
  <si>
    <t>Strength concrete (class C):</t>
  </si>
  <si>
    <t>Indicate part of structure, class code and 28 day characteristic cylinder strength/characteristic compressive cube strength and nominal aggregate size e.g. Blinding C12/15-20</t>
  </si>
  <si>
    <t>Etc. For other parts of structure</t>
  </si>
  <si>
    <t>C13.4.1.2</t>
  </si>
  <si>
    <t>Durable concrete (class D):</t>
  </si>
  <si>
    <t>Approach slabs, class code and 28 day characteristic cylinder strength/characteristic compressive cube strength, environmental exposure and service life and nominal aggregate size. Approach slabs D24/30-20-XC4</t>
  </si>
  <si>
    <t>C13.4.1.3</t>
  </si>
  <si>
    <t>Prescribed-composition concrete (class P):</t>
  </si>
  <si>
    <t>Indicate part of structure, class code and 28 day characteristic cylinder strength/characteristic compressive cube strength and nominal aggregate size e.g. Piers P32/40-20</t>
  </si>
  <si>
    <t>Etc. for other parts of structure</t>
  </si>
  <si>
    <t>C13.4.2</t>
  </si>
  <si>
    <r>
      <t xml:space="preserve">Labour enhanced cast in situ concrete </t>
    </r>
    <r>
      <rPr>
        <i/>
        <sz val="10"/>
        <color theme="1"/>
        <rFont val="Arial"/>
        <family val="2"/>
      </rPr>
      <t>(class of concrete and use or position in structure stated)</t>
    </r>
  </si>
  <si>
    <t>C13.4.2.1</t>
  </si>
  <si>
    <t>Commercially- sourced concrete</t>
  </si>
  <si>
    <t>C13.4.2.2</t>
  </si>
  <si>
    <t>Contractor-mixed concrete on site</t>
  </si>
  <si>
    <t>C13.4.3</t>
  </si>
  <si>
    <t>Extra over item C13.4.1 for the protection of concrete from adverse environmental conditions, if required:</t>
  </si>
  <si>
    <t>C13.4.3.1</t>
  </si>
  <si>
    <t>C13.4.3.2</t>
  </si>
  <si>
    <t>Indicate part of structure, class code and 28 day characteristic cylinder strength/characteristic compressive cube strength, environmental exposure and service life and nominal aggregate size e.g. Deck slab D35/45-XS1(100)-20</t>
  </si>
  <si>
    <t>Etc for other parts of structure</t>
  </si>
  <si>
    <t>C13.4.3.3</t>
  </si>
  <si>
    <t>C13.4.4</t>
  </si>
  <si>
    <t>Extra over item C13.4.2 for the protection of labour enhanced concrete from adverse environmental conditions</t>
  </si>
  <si>
    <t>C13.4.4.1</t>
  </si>
  <si>
    <r>
      <t xml:space="preserve">… </t>
    </r>
    <r>
      <rPr>
        <i/>
        <sz val="10"/>
        <rFont val="Arial"/>
        <family val="2"/>
      </rPr>
      <t>(Class of concrete and use or position in structure stated)</t>
    </r>
  </si>
  <si>
    <t>C13.4.5</t>
  </si>
  <si>
    <t>Curing and surface protection of cast in situ concrete, as and where specifically required:</t>
  </si>
  <si>
    <t>C13.4.5.1</t>
  </si>
  <si>
    <r>
      <t xml:space="preserve">Indicate structural element and surface to be cured </t>
    </r>
    <r>
      <rPr>
        <i/>
        <sz val="10"/>
        <color theme="1"/>
        <rFont val="Arial"/>
        <family val="2"/>
      </rPr>
      <t>(Tenderer to specify method of curing)</t>
    </r>
  </si>
  <si>
    <t>C13.4.5.2</t>
  </si>
  <si>
    <r>
      <t xml:space="preserve">Etc. for other parts of structure </t>
    </r>
    <r>
      <rPr>
        <i/>
        <sz val="10"/>
        <color theme="1"/>
        <rFont val="Arial"/>
        <family val="2"/>
      </rPr>
      <t>(Tenderer to specify method of curing)</t>
    </r>
  </si>
  <si>
    <t>C13.4.6</t>
  </si>
  <si>
    <t>Curing and surface protection of labour enhanced cast in situ concrete</t>
  </si>
  <si>
    <t>C13.4.6.1</t>
  </si>
  <si>
    <r>
      <t xml:space="preserve">Structural element and surface to be stated </t>
    </r>
    <r>
      <rPr>
        <i/>
        <sz val="10"/>
        <color rgb="FFFF0000"/>
        <rFont val="Arial"/>
        <family val="2"/>
      </rPr>
      <t>(Tenderer to specify method of curing)</t>
    </r>
  </si>
  <si>
    <t>C13.4.7</t>
  </si>
  <si>
    <t>No-fines concrete (class NF):</t>
  </si>
  <si>
    <t>C13.4.7.1</t>
  </si>
  <si>
    <t>Cast in situ:</t>
  </si>
  <si>
    <t>Indicate class of no-fines concrete and portion of structure or use</t>
  </si>
  <si>
    <t>Etc. for other classes of no-fines concrete and other portions of structures or uses</t>
  </si>
  <si>
    <t>C13.4.7.2</t>
  </si>
  <si>
    <t>Precast:</t>
  </si>
  <si>
    <t>Indicate class of no-fines concrete and describe unit with reference to drawing</t>
  </si>
  <si>
    <t>Etc. for other classes of no-fines concrete and units of other types and sizes</t>
  </si>
  <si>
    <t>C13.4.8</t>
  </si>
  <si>
    <t>Labour enhanced no fines concrete (Class NF)</t>
  </si>
  <si>
    <t>C13.4.8.1</t>
  </si>
  <si>
    <r>
      <t xml:space="preserve">Cast in situ </t>
    </r>
    <r>
      <rPr>
        <i/>
        <sz val="10"/>
        <color theme="1"/>
        <rFont val="Arial"/>
        <family val="2"/>
      </rPr>
      <t>(class and portion of structure or use stated)</t>
    </r>
  </si>
  <si>
    <t>C13.4.8.2</t>
  </si>
  <si>
    <t>Precast</t>
  </si>
  <si>
    <t>C13.4.9</t>
  </si>
  <si>
    <r>
      <t xml:space="preserve">Manufacturing precast concrete members </t>
    </r>
    <r>
      <rPr>
        <i/>
        <sz val="10"/>
        <color theme="1"/>
        <rFont val="Arial"/>
        <family val="2"/>
      </rPr>
      <t>(description of member with reference to drawing)</t>
    </r>
  </si>
  <si>
    <t>C13.4.10</t>
  </si>
  <si>
    <r>
      <t xml:space="preserve">Labour enhanced manufacture of precast concrete members </t>
    </r>
    <r>
      <rPr>
        <i/>
        <sz val="10"/>
        <color theme="1"/>
        <rFont val="Arial"/>
        <family val="2"/>
      </rPr>
      <t>(description of member with reference to drawing)</t>
    </r>
  </si>
  <si>
    <t>C13.4.11</t>
  </si>
  <si>
    <r>
      <t xml:space="preserve">Transporting and erecting precast concrete members </t>
    </r>
    <r>
      <rPr>
        <i/>
        <sz val="10"/>
        <color theme="1"/>
        <rFont val="Arial"/>
        <family val="2"/>
      </rPr>
      <t>(description of member and approximate mass to be given)</t>
    </r>
  </si>
  <si>
    <t>C13.4.12</t>
  </si>
  <si>
    <r>
      <t xml:space="preserve">Labour enhanced transporting and erecting precast concrete members </t>
    </r>
    <r>
      <rPr>
        <i/>
        <sz val="10"/>
        <color theme="1"/>
        <rFont val="Arial"/>
        <family val="2"/>
      </rPr>
      <t>(description of member and approximate mass to be given)</t>
    </r>
  </si>
  <si>
    <t>C13.4.13</t>
  </si>
  <si>
    <t>Complete demolition and disposal of existing structural concrete elements or parts existing structures:</t>
  </si>
  <si>
    <t>C13.4.13.1</t>
  </si>
  <si>
    <t>Spoiled Plain concrete</t>
  </si>
  <si>
    <t>C13.4.13.2</t>
  </si>
  <si>
    <t>Spoiled reinforced concrete</t>
  </si>
  <si>
    <t>C13.4.14</t>
  </si>
  <si>
    <t>Controlled demolition of concrete from structural elements:</t>
  </si>
  <si>
    <t>C13.4.14.1</t>
  </si>
  <si>
    <r>
      <t xml:space="preserve">… </t>
    </r>
    <r>
      <rPr>
        <i/>
        <sz val="10"/>
        <color theme="1"/>
        <rFont val="Arial"/>
        <family val="2"/>
      </rPr>
      <t>(Member Indicated)</t>
    </r>
  </si>
  <si>
    <t>C13.4.14.2</t>
  </si>
  <si>
    <t>etc. for other members</t>
  </si>
  <si>
    <t>C13.5</t>
  </si>
  <si>
    <t>PRESTRESSING</t>
  </si>
  <si>
    <t>C13.5.1</t>
  </si>
  <si>
    <t>Prestressing tendons:</t>
  </si>
  <si>
    <t>C13.5.1.1</t>
  </si>
  <si>
    <t>Longitudinal tendons</t>
  </si>
  <si>
    <t>C13.5.1.2</t>
  </si>
  <si>
    <t>Transverse tendons</t>
  </si>
  <si>
    <t>C13.5.1.3</t>
  </si>
  <si>
    <t>Vertical tendons</t>
  </si>
  <si>
    <t>C13.5.2</t>
  </si>
  <si>
    <t>C13.5.2.1</t>
  </si>
  <si>
    <t>C13.5.2.2</t>
  </si>
  <si>
    <t>Anchorage at dead end</t>
  </si>
  <si>
    <t>C13.5.2.3</t>
  </si>
  <si>
    <t>C13.5.2.4</t>
  </si>
  <si>
    <t>Coupler at dead end</t>
  </si>
  <si>
    <t>C13.5.3</t>
  </si>
  <si>
    <t>Extra over item C13.5.2 for partially tensioning the tendons</t>
  </si>
  <si>
    <t>C13.6</t>
  </si>
  <si>
    <t>BEARINGS</t>
  </si>
  <si>
    <t>C13.6.1</t>
  </si>
  <si>
    <t>Bearings:</t>
  </si>
  <si>
    <t>C13.6.1.1</t>
  </si>
  <si>
    <r>
      <t xml:space="preserve">Bearings </t>
    </r>
    <r>
      <rPr>
        <i/>
        <sz val="10"/>
        <color theme="1"/>
        <rFont val="Arial"/>
        <family val="2"/>
      </rPr>
      <t>(description of each type and class)</t>
    </r>
  </si>
  <si>
    <t>C13.6.1.2</t>
  </si>
  <si>
    <t>Provision of engineering drawings of proprietary bearings and certification after installation by an ECSA Registered Professional Engineer or Technologist</t>
  </si>
  <si>
    <t>C13.6.2</t>
  </si>
  <si>
    <t>Concrete Hinges</t>
  </si>
  <si>
    <t>C13.6.2.1</t>
  </si>
  <si>
    <r>
      <t xml:space="preserve">… </t>
    </r>
    <r>
      <rPr>
        <i/>
        <sz val="10"/>
        <color theme="1"/>
        <rFont val="Arial"/>
        <family val="2"/>
      </rPr>
      <t>(description of hinge measured per metre)</t>
    </r>
  </si>
  <si>
    <t>C13.6.2.2</t>
  </si>
  <si>
    <r>
      <t xml:space="preserve">… </t>
    </r>
    <r>
      <rPr>
        <i/>
        <sz val="10"/>
        <color theme="1"/>
        <rFont val="Arial"/>
        <family val="2"/>
      </rPr>
      <t>(description of hinge measured by number)</t>
    </r>
  </si>
  <si>
    <t>C13.6.3</t>
  </si>
  <si>
    <r>
      <t xml:space="preserve">Bearing strips </t>
    </r>
    <r>
      <rPr>
        <i/>
        <sz val="10"/>
        <color theme="1"/>
        <rFont val="Arial"/>
        <family val="2"/>
      </rPr>
      <t>(2 layers of 3-ply roofing)</t>
    </r>
  </si>
  <si>
    <t>C13.6.4</t>
  </si>
  <si>
    <r>
      <t>Dowels or guides</t>
    </r>
    <r>
      <rPr>
        <sz val="10"/>
        <color theme="1"/>
        <rFont val="Arial"/>
        <family val="2"/>
      </rPr>
      <t xml:space="preserve"> </t>
    </r>
    <r>
      <rPr>
        <i/>
        <sz val="10"/>
        <color theme="1"/>
        <rFont val="Arial"/>
        <family val="2"/>
      </rPr>
      <t>(description of each type)</t>
    </r>
  </si>
  <si>
    <t>C13.6.5</t>
  </si>
  <si>
    <t>Specialist proprietary bearings:</t>
  </si>
  <si>
    <t>C13.6.5.1</t>
  </si>
  <si>
    <t>Prime cost sum allowed for purchasing and taking delivery of bearing</t>
  </si>
  <si>
    <t>C13.6.5.2</t>
  </si>
  <si>
    <t>Percentage on prime cost sum for charges and profit</t>
  </si>
  <si>
    <t>C13.6.6</t>
  </si>
  <si>
    <r>
      <t>Installing the proprietary bearings</t>
    </r>
    <r>
      <rPr>
        <sz val="10"/>
        <color theme="1"/>
        <rFont val="Arial"/>
        <family val="2"/>
      </rPr>
      <t xml:space="preserve"> </t>
    </r>
    <r>
      <rPr>
        <i/>
        <sz val="10"/>
        <color theme="1"/>
        <rFont val="Arial"/>
        <family val="2"/>
      </rPr>
      <t>(description of each type, and state class)</t>
    </r>
  </si>
  <si>
    <t>C13.7</t>
  </si>
  <si>
    <t>JOINTS</t>
  </si>
  <si>
    <t>C13.7.1</t>
  </si>
  <si>
    <t>Expansion joints:</t>
  </si>
  <si>
    <t>C13.7.1.1</t>
  </si>
  <si>
    <r>
      <t xml:space="preserve">… </t>
    </r>
    <r>
      <rPr>
        <i/>
        <sz val="10"/>
        <color theme="1"/>
        <rFont val="Arial"/>
        <family val="2"/>
      </rPr>
      <t>(description of joint measured per metre)</t>
    </r>
  </si>
  <si>
    <t>C13.7.1.2</t>
  </si>
  <si>
    <r>
      <t xml:space="preserve">… </t>
    </r>
    <r>
      <rPr>
        <i/>
        <sz val="10"/>
        <color theme="1"/>
        <rFont val="Arial"/>
        <family val="2"/>
      </rPr>
      <t>(description of joint measured by number)</t>
    </r>
  </si>
  <si>
    <t>C13.7.2</t>
  </si>
  <si>
    <t>Filled joints:</t>
  </si>
  <si>
    <t>C13.7.2.1</t>
  </si>
  <si>
    <t>10 mm thick bitumen-impregnated fibreboard</t>
  </si>
  <si>
    <t>C13.7.2.2</t>
  </si>
  <si>
    <r>
      <t xml:space="preserve">… </t>
    </r>
    <r>
      <rPr>
        <i/>
        <sz val="10"/>
        <color theme="1"/>
        <rFont val="Arial"/>
        <family val="2"/>
      </rPr>
      <t>(description of joint and thickness of joint filler for joints measured per metre)</t>
    </r>
  </si>
  <si>
    <t>C13.7.3</t>
  </si>
  <si>
    <t>Unfilled joints:</t>
  </si>
  <si>
    <t>C13.7.3.1</t>
  </si>
  <si>
    <r>
      <t xml:space="preserve">… </t>
    </r>
    <r>
      <rPr>
        <i/>
        <sz val="10"/>
        <color theme="1"/>
        <rFont val="Arial"/>
        <family val="2"/>
      </rPr>
      <t>(description of joint for joints measured per square metre)</t>
    </r>
  </si>
  <si>
    <t>C13.7.3.2</t>
  </si>
  <si>
    <r>
      <t xml:space="preserve">… </t>
    </r>
    <r>
      <rPr>
        <i/>
        <sz val="10"/>
        <color theme="1"/>
        <rFont val="Arial"/>
        <family val="2"/>
      </rPr>
      <t>(description of joint for joints measured per linear metre)</t>
    </r>
  </si>
  <si>
    <t>C13.7.4</t>
  </si>
  <si>
    <t>Sealing joints with:</t>
  </si>
  <si>
    <t>C13.7.4.1</t>
  </si>
  <si>
    <r>
      <t xml:space="preserve">Sealant </t>
    </r>
    <r>
      <rPr>
        <i/>
        <sz val="10"/>
        <color theme="1"/>
        <rFont val="Arial"/>
        <family val="2"/>
      </rPr>
      <t>(description of joint, sealant and size)</t>
    </r>
  </si>
  <si>
    <t>C13.7.4.2</t>
  </si>
  <si>
    <r>
      <t xml:space="preserve">Waterstop </t>
    </r>
    <r>
      <rPr>
        <i/>
        <sz val="10"/>
        <color theme="1"/>
        <rFont val="Arial"/>
        <family val="2"/>
      </rPr>
      <t>(description of joint, waterstop and size)</t>
    </r>
  </si>
  <si>
    <t>C13.7.5</t>
  </si>
  <si>
    <t>Supply and installation of Agrément South Africa certified proprietary expansion joints</t>
  </si>
  <si>
    <t>C13.7.5.1</t>
  </si>
  <si>
    <t>Claw and other modular joints in nosings</t>
  </si>
  <si>
    <r>
      <t xml:space="preserve">… </t>
    </r>
    <r>
      <rPr>
        <i/>
        <sz val="10"/>
        <rFont val="Arial"/>
        <family val="2"/>
      </rPr>
      <t>(Type of joint and movement range specified)</t>
    </r>
  </si>
  <si>
    <t>C13.7.5.2</t>
  </si>
  <si>
    <t>Asphaltic plug type joints</t>
  </si>
  <si>
    <t>150mm x 50mm</t>
  </si>
  <si>
    <t>300mm x 50mm</t>
  </si>
  <si>
    <t>400mm x 75mm</t>
  </si>
  <si>
    <t>500mm x 75mm</t>
  </si>
  <si>
    <t>500mm x 100mm</t>
  </si>
  <si>
    <r>
      <t xml:space="preserve">… </t>
    </r>
    <r>
      <rPr>
        <i/>
        <sz val="10"/>
        <color theme="1"/>
        <rFont val="Arial"/>
        <family val="2"/>
      </rPr>
      <t>(other dimensions as specified)</t>
    </r>
  </si>
  <si>
    <t>Extra over for variation in joint depth of asphaltic joints</t>
  </si>
  <si>
    <t>C13.7.5.3</t>
  </si>
  <si>
    <t>Provision of engineering drawings of proprietary joints and certification after installation by an ECSA registered Professional Engineer or Technologist</t>
  </si>
  <si>
    <t>C13.7.6</t>
  </si>
  <si>
    <t>Joint terminations in:</t>
  </si>
  <si>
    <t>C13.7.6.1</t>
  </si>
  <si>
    <r>
      <t xml:space="preserve">Barriers and Parapets </t>
    </r>
    <r>
      <rPr>
        <i/>
        <sz val="10"/>
        <color theme="1"/>
        <rFont val="Arial"/>
        <family val="2"/>
      </rPr>
      <t>(type of joint indicated)</t>
    </r>
  </si>
  <si>
    <t>C13.7.6.2</t>
  </si>
  <si>
    <r>
      <t xml:space="preserve">Sidewalks </t>
    </r>
    <r>
      <rPr>
        <i/>
        <sz val="10"/>
        <color theme="1"/>
        <rFont val="Arial"/>
        <family val="2"/>
      </rPr>
      <t>(type of joint indicated)</t>
    </r>
  </si>
  <si>
    <t>C13.7.7</t>
  </si>
  <si>
    <t>Cover plates (non-metallic) in barriers, parapets and sidewalks where specified on the drawings in:</t>
  </si>
  <si>
    <t>C13.7.7.1</t>
  </si>
  <si>
    <t>C13.7.7.2</t>
  </si>
  <si>
    <t>C13.7.8</t>
  </si>
  <si>
    <t>Additional water tests for joints ordered by the Engineer</t>
  </si>
  <si>
    <t>C13.7.9</t>
  </si>
  <si>
    <t>Specialist proprietary expansion joints:</t>
  </si>
  <si>
    <t>C13.7.9.1</t>
  </si>
  <si>
    <t>Prime cost sum allowed for purchasing and taking delivery of expansion joints</t>
  </si>
  <si>
    <t>C13.7.9.2</t>
  </si>
  <si>
    <t>C13.7.10</t>
  </si>
  <si>
    <r>
      <t>Installation of specialist proprietary expansion joints</t>
    </r>
    <r>
      <rPr>
        <sz val="10"/>
        <rFont val="Arial"/>
        <family val="2"/>
      </rPr>
      <t> </t>
    </r>
    <r>
      <rPr>
        <b/>
        <sz val="10"/>
        <rFont val="Arial"/>
        <family val="2"/>
      </rPr>
      <t>:</t>
    </r>
  </si>
  <si>
    <t>C13.7.10.1</t>
  </si>
  <si>
    <t>C13.7.10.2</t>
  </si>
  <si>
    <t>C13.8</t>
  </si>
  <si>
    <t>ANCILLARY STRUCTURAL ELEMENTS</t>
  </si>
  <si>
    <t>C13.8.1</t>
  </si>
  <si>
    <r>
      <t>Concrete barriers and parapets</t>
    </r>
    <r>
      <rPr>
        <sz val="10"/>
        <color theme="1"/>
        <rFont val="Arial"/>
        <family val="2"/>
      </rPr>
      <t xml:space="preserve"> </t>
    </r>
    <r>
      <rPr>
        <i/>
        <sz val="10"/>
        <color theme="1"/>
        <rFont val="Arial"/>
        <family val="2"/>
      </rPr>
      <t>(refer to drawings)</t>
    </r>
  </si>
  <si>
    <t>C13.8.1.1</t>
  </si>
  <si>
    <t>Barriers</t>
  </si>
  <si>
    <t>C13.8.1.2</t>
  </si>
  <si>
    <t>Parapets</t>
  </si>
  <si>
    <t>C13.8.2</t>
  </si>
  <si>
    <r>
      <t xml:space="preserve">End blocks </t>
    </r>
    <r>
      <rPr>
        <i/>
        <sz val="10"/>
        <color theme="1"/>
        <rFont val="Arial"/>
        <family val="2"/>
      </rPr>
      <t>(length indicated)</t>
    </r>
  </si>
  <si>
    <t>C13.8.3</t>
  </si>
  <si>
    <r>
      <t xml:space="preserve">Concrete transition blocks </t>
    </r>
    <r>
      <rPr>
        <i/>
        <sz val="10"/>
        <color theme="1"/>
        <rFont val="Arial"/>
        <family val="2"/>
      </rPr>
      <t>(length indicated)</t>
    </r>
  </si>
  <si>
    <t>C13.8.4</t>
  </si>
  <si>
    <t>Concrete Basaltic rock pedestrian railings</t>
  </si>
  <si>
    <t>C13.8.5</t>
  </si>
  <si>
    <r>
      <t xml:space="preserve">Steel railings </t>
    </r>
    <r>
      <rPr>
        <i/>
        <sz val="10"/>
        <color theme="1"/>
        <rFont val="Arial"/>
        <family val="2"/>
      </rPr>
      <t>(type described)</t>
    </r>
  </si>
  <si>
    <t>C13.8.6</t>
  </si>
  <si>
    <t>Service ducts in structures</t>
  </si>
  <si>
    <t>C13.8.6.1</t>
  </si>
  <si>
    <r>
      <t xml:space="preserve">Type and size </t>
    </r>
    <r>
      <rPr>
        <i/>
        <sz val="10"/>
        <color theme="1"/>
        <rFont val="Arial"/>
        <family val="2"/>
      </rPr>
      <t>(diameter)</t>
    </r>
  </si>
  <si>
    <t>C13.8.6.2</t>
  </si>
  <si>
    <t>Joint in ducts at bridge deck expansion joints</t>
  </si>
  <si>
    <t>C13.8.7</t>
  </si>
  <si>
    <r>
      <rPr>
        <b/>
        <sz val="10"/>
        <color rgb="FF000000"/>
        <rFont val="Arial"/>
        <family val="2"/>
      </rPr>
      <t xml:space="preserve">Numbers for structures: </t>
    </r>
    <r>
      <rPr>
        <i/>
        <sz val="10"/>
        <color rgb="FF000000"/>
        <rFont val="Arial"/>
        <family val="2"/>
      </rPr>
      <t>(refer to issued drawings)</t>
    </r>
  </si>
  <si>
    <t>C13.8.7.1</t>
  </si>
  <si>
    <t>Number plates</t>
  </si>
  <si>
    <t>C13.8.7.2</t>
  </si>
  <si>
    <t>Painted numbers</t>
  </si>
  <si>
    <t>C13.8.7.3</t>
  </si>
  <si>
    <t>Numbers formed in concrete</t>
  </si>
  <si>
    <t>C13.8.7.4</t>
  </si>
  <si>
    <t>Numbers on concrete pedestals </t>
  </si>
  <si>
    <t>C13.8.8</t>
  </si>
  <si>
    <r>
      <t>Cast in situ no-fines concrete</t>
    </r>
    <r>
      <rPr>
        <sz val="10"/>
        <color theme="1"/>
        <rFont val="Arial"/>
        <family val="2"/>
      </rPr>
      <t xml:space="preserve"> </t>
    </r>
    <r>
      <rPr>
        <i/>
        <sz val="10"/>
        <color theme="1"/>
        <rFont val="Arial"/>
        <family val="2"/>
      </rPr>
      <t>(class of concrete indicated)</t>
    </r>
  </si>
  <si>
    <t>C13.8.9</t>
  </si>
  <si>
    <r>
      <t xml:space="preserve">Precast no-fines concrete units </t>
    </r>
    <r>
      <rPr>
        <i/>
        <sz val="10"/>
        <color theme="1"/>
        <rFont val="Arial"/>
        <family val="2"/>
      </rPr>
      <t>(class of concrete and description of unit)</t>
    </r>
  </si>
  <si>
    <t>C13.8.10</t>
  </si>
  <si>
    <t>Drainage pipes and weep holes:</t>
  </si>
  <si>
    <t>C13.8.10.1</t>
  </si>
  <si>
    <t>Drainage pipes:</t>
  </si>
  <si>
    <r>
      <t xml:space="preserve">… </t>
    </r>
    <r>
      <rPr>
        <i/>
        <sz val="10"/>
        <color theme="1"/>
        <rFont val="Arial"/>
        <family val="2"/>
      </rPr>
      <t>(Type and size indicated)</t>
    </r>
  </si>
  <si>
    <t>C13.8.10.2</t>
  </si>
  <si>
    <t>Weep holes:</t>
  </si>
  <si>
    <t>C13.8.11</t>
  </si>
  <si>
    <r>
      <t>Drainage gulley’s</t>
    </r>
    <r>
      <rPr>
        <sz val="10"/>
        <color theme="1"/>
        <rFont val="Arial"/>
        <family val="2"/>
      </rPr>
      <t xml:space="preserve"> </t>
    </r>
    <r>
      <rPr>
        <i/>
        <sz val="10"/>
        <color theme="1"/>
        <rFont val="Arial"/>
        <family val="2"/>
      </rPr>
      <t>(description of each type given)</t>
    </r>
  </si>
  <si>
    <t>C13.8.12</t>
  </si>
  <si>
    <r>
      <t>Synthetic-fibre filter fabric</t>
    </r>
    <r>
      <rPr>
        <sz val="10"/>
        <color theme="1"/>
        <rFont val="Arial"/>
        <family val="2"/>
      </rPr>
      <t xml:space="preserve"> </t>
    </r>
    <r>
      <rPr>
        <i/>
        <sz val="10"/>
        <color theme="1"/>
        <rFont val="Arial"/>
        <family val="2"/>
      </rPr>
      <t>(type indicated and description)</t>
    </r>
  </si>
  <si>
    <t>C13.8.13</t>
  </si>
  <si>
    <r>
      <t>Concrete channels adjoining structural works</t>
    </r>
    <r>
      <rPr>
        <sz val="10"/>
        <color theme="1"/>
        <rFont val="Arial"/>
        <family val="2"/>
      </rPr>
      <t xml:space="preserve"> </t>
    </r>
    <r>
      <rPr>
        <i/>
        <sz val="10"/>
        <color theme="1"/>
        <rFont val="Arial"/>
        <family val="2"/>
      </rPr>
      <t>(size indicated)</t>
    </r>
  </si>
  <si>
    <t>C13.8.14</t>
  </si>
  <si>
    <r>
      <t xml:space="preserve">Crushed stone in drainage strips </t>
    </r>
    <r>
      <rPr>
        <i/>
        <sz val="10"/>
        <color theme="1"/>
        <rFont val="Arial"/>
        <family val="2"/>
      </rPr>
      <t>(stone size indicated)</t>
    </r>
  </si>
  <si>
    <t>C13.8.15</t>
  </si>
  <si>
    <r>
      <t>Drainage strips</t>
    </r>
    <r>
      <rPr>
        <sz val="10"/>
        <color theme="1"/>
        <rFont val="Arial"/>
        <family val="2"/>
      </rPr>
      <t xml:space="preserve"> </t>
    </r>
    <r>
      <rPr>
        <i/>
        <sz val="10"/>
        <color theme="1"/>
        <rFont val="Arial"/>
        <family val="2"/>
      </rPr>
      <t>(type, size and grade indicated)</t>
    </r>
  </si>
  <si>
    <t>C13.8.16</t>
  </si>
  <si>
    <t>Perforated drainage pipes:</t>
  </si>
  <si>
    <t>C13.8.16.1</t>
  </si>
  <si>
    <r>
      <t xml:space="preserve">Size </t>
    </r>
    <r>
      <rPr>
        <i/>
        <sz val="10"/>
        <color theme="1"/>
        <rFont val="Arial"/>
        <family val="2"/>
      </rPr>
      <t>(diameter)</t>
    </r>
    <r>
      <rPr>
        <sz val="10"/>
        <color theme="1"/>
        <rFont val="Arial"/>
        <family val="2"/>
      </rPr>
      <t xml:space="preserve"> and type of pipe wrapped in synthetic – filter fabric as specified </t>
    </r>
    <r>
      <rPr>
        <i/>
        <sz val="10"/>
        <color theme="1"/>
        <rFont val="Arial"/>
        <family val="2"/>
      </rPr>
      <t>(describe type, grade etc.)</t>
    </r>
  </si>
  <si>
    <t>C13.8.17</t>
  </si>
  <si>
    <t>Supplying and installing bolt groups complete with electrification brackets:</t>
  </si>
  <si>
    <t>C13.8.17.1</t>
  </si>
  <si>
    <t>Single-bolt groups</t>
  </si>
  <si>
    <t>C13.8.17.2</t>
  </si>
  <si>
    <t>Double-bolt groups</t>
  </si>
  <si>
    <t>C13.9</t>
  </si>
  <si>
    <t>STRUCTURAL STEELWORK FOR MINOR STRUCTURES</t>
  </si>
  <si>
    <t>C13.9.1</t>
  </si>
  <si>
    <t>Structural steel:</t>
  </si>
  <si>
    <t>C13.9.1.1</t>
  </si>
  <si>
    <r>
      <t xml:space="preserve">… </t>
    </r>
    <r>
      <rPr>
        <i/>
        <sz val="10"/>
        <color theme="1"/>
        <rFont val="Arial"/>
        <family val="2"/>
      </rPr>
      <t>(Structure/article described)</t>
    </r>
  </si>
  <si>
    <t>C13.9.1.2</t>
  </si>
  <si>
    <t>C13.9.1.3</t>
  </si>
  <si>
    <t>C13.9.2</t>
  </si>
  <si>
    <t>Anchor bolts:</t>
  </si>
  <si>
    <t>C13.9.2.1</t>
  </si>
  <si>
    <r>
      <t xml:space="preserve">… </t>
    </r>
    <r>
      <rPr>
        <i/>
        <sz val="10"/>
        <color theme="1"/>
        <rFont val="Arial"/>
        <family val="2"/>
      </rPr>
      <t>(Description of each assembly, and grade/type of steel, diameter and length indicated)</t>
    </r>
  </si>
  <si>
    <t>C13.9.2.2</t>
  </si>
  <si>
    <t>C13.9.3</t>
  </si>
  <si>
    <r>
      <t>Corrosion protection</t>
    </r>
    <r>
      <rPr>
        <sz val="10"/>
        <color theme="1"/>
        <rFont val="Arial"/>
        <family val="2"/>
      </rPr>
      <t> </t>
    </r>
    <r>
      <rPr>
        <b/>
        <sz val="10"/>
        <color theme="1"/>
        <rFont val="Arial"/>
        <family val="2"/>
      </rPr>
      <t>:</t>
    </r>
  </si>
  <si>
    <t>C13.9.3.1</t>
  </si>
  <si>
    <t>Sprayed-on metal:</t>
  </si>
  <si>
    <r>
      <t xml:space="preserve">… </t>
    </r>
    <r>
      <rPr>
        <i/>
        <sz val="10"/>
        <color theme="1"/>
        <rFont val="Arial"/>
        <family val="2"/>
      </rPr>
      <t>(Type of metal and thickness or type symbol of coating indicated)</t>
    </r>
  </si>
  <si>
    <t>C13.9.3.2</t>
  </si>
  <si>
    <t>Galvanising</t>
  </si>
  <si>
    <r>
      <t xml:space="preserve">… </t>
    </r>
    <r>
      <rPr>
        <i/>
        <sz val="10"/>
        <color theme="1"/>
        <rFont val="Arial"/>
        <family val="2"/>
      </rPr>
      <t>(Thickness or type symbol of zinc coat indicated)</t>
    </r>
  </si>
  <si>
    <t>C13.10</t>
  </si>
  <si>
    <t>PAINTING OF MINOR STRUCTURES</t>
  </si>
  <si>
    <t>C13.10.1</t>
  </si>
  <si>
    <t>Painting:</t>
  </si>
  <si>
    <t>C13.10.1.1</t>
  </si>
  <si>
    <r>
      <t xml:space="preserve">… </t>
    </r>
    <r>
      <rPr>
        <i/>
        <sz val="10"/>
        <color theme="1"/>
        <rFont val="Arial"/>
        <family val="2"/>
      </rPr>
      <t>(Describe structure/article)</t>
    </r>
  </si>
  <si>
    <t>C13.10.1.2</t>
  </si>
  <si>
    <t>C13.10.1.3</t>
  </si>
  <si>
    <t>To indicate paint type where more than one is specified eg for guardrails only to specify aluminium paint</t>
  </si>
  <si>
    <t>C13.10.1.4</t>
  </si>
  <si>
    <t>C13.10.2</t>
  </si>
  <si>
    <t>Extra-over item C13.10.1, using non-toxic materials:</t>
  </si>
  <si>
    <t>C13.10.2.1</t>
  </si>
  <si>
    <t>C13.10.2.2</t>
  </si>
  <si>
    <t>C13.10.2.3</t>
  </si>
  <si>
    <t>C13.10.2.4</t>
  </si>
  <si>
    <t>C13.11</t>
  </si>
  <si>
    <t>STRUCTURAL STEELWORK FOR MAJOR STRUCTURES</t>
  </si>
  <si>
    <t>C13.11.1</t>
  </si>
  <si>
    <r>
      <t>Supply, fabrication and erection of steelwork</t>
    </r>
    <r>
      <rPr>
        <sz val="10"/>
        <color theme="1"/>
        <rFont val="Arial"/>
        <family val="2"/>
      </rPr>
      <t> </t>
    </r>
    <r>
      <rPr>
        <b/>
        <sz val="10"/>
        <color theme="1"/>
        <rFont val="Arial"/>
        <family val="2"/>
      </rPr>
      <t xml:space="preserve"> </t>
    </r>
    <r>
      <rPr>
        <i/>
        <sz val="10"/>
        <color theme="1"/>
        <rFont val="Arial"/>
        <family val="2"/>
      </rPr>
      <t>(location, member, grade and type identified)</t>
    </r>
  </si>
  <si>
    <t>C13.11.2</t>
  </si>
  <si>
    <r>
      <t xml:space="preserve">Miscellaneous metalwork </t>
    </r>
    <r>
      <rPr>
        <i/>
        <sz val="10"/>
        <color theme="1"/>
        <rFont val="Arial"/>
        <family val="2"/>
      </rPr>
      <t>(location and member to be specified)</t>
    </r>
  </si>
  <si>
    <t>C13.12</t>
  </si>
  <si>
    <t>STRUCTURAL STEEL PROTECTIVE TREATMENT OF MAJOR STRUCTURES</t>
  </si>
  <si>
    <t>C13.12.1</t>
  </si>
  <si>
    <t>Steelwork protective system:</t>
  </si>
  <si>
    <t>C13.12.1.1</t>
  </si>
  <si>
    <r>
      <t xml:space="preserve">… </t>
    </r>
    <r>
      <rPr>
        <i/>
        <sz val="10"/>
        <color theme="1"/>
        <rFont val="Arial"/>
        <family val="2"/>
      </rPr>
      <t>(system and location to be specified)</t>
    </r>
  </si>
  <si>
    <t>C13.12.1.2</t>
  </si>
  <si>
    <t>C13.13</t>
  </si>
  <si>
    <t>INCREMENTAL LAUNCHING OF BRIDGE DECKS</t>
  </si>
  <si>
    <t>C13.13.1</t>
  </si>
  <si>
    <t>Temporary bridge segment casting yard:</t>
  </si>
  <si>
    <t>C13.13.1.1</t>
  </si>
  <si>
    <r>
      <t xml:space="preserve">Installation </t>
    </r>
    <r>
      <rPr>
        <i/>
        <sz val="10"/>
        <color theme="1"/>
        <rFont val="Arial"/>
        <family val="2"/>
      </rPr>
      <t>(Description of Structure)</t>
    </r>
  </si>
  <si>
    <t>C13.13.2</t>
  </si>
  <si>
    <t>Cover to casting area:</t>
  </si>
  <si>
    <t>C13.13.2.1</t>
  </si>
  <si>
    <r>
      <t xml:space="preserve">Provide cover </t>
    </r>
    <r>
      <rPr>
        <i/>
        <sz val="10"/>
        <color theme="1"/>
        <rFont val="Arial"/>
        <family val="2"/>
      </rPr>
      <t>(Description of Structure)</t>
    </r>
  </si>
  <si>
    <t>C13.13.2.2</t>
  </si>
  <si>
    <r>
      <t xml:space="preserve">Re-use </t>
    </r>
    <r>
      <rPr>
        <i/>
        <sz val="10"/>
        <color theme="1"/>
        <rFont val="Arial"/>
        <family val="2"/>
      </rPr>
      <t>(Description of Structure)</t>
    </r>
    <r>
      <rPr>
        <sz val="10"/>
        <color theme="1"/>
        <rFont val="Arial"/>
        <family val="2"/>
      </rPr>
      <t> </t>
    </r>
  </si>
  <si>
    <t>C13.13.3</t>
  </si>
  <si>
    <t>Launching girder:</t>
  </si>
  <si>
    <t>C13.13.3.1</t>
  </si>
  <si>
    <r>
      <t xml:space="preserve">Provide launching girder </t>
    </r>
    <r>
      <rPr>
        <i/>
        <sz val="10"/>
        <color theme="1"/>
        <rFont val="Arial"/>
        <family val="2"/>
      </rPr>
      <t>(Description of Structure)</t>
    </r>
  </si>
  <si>
    <t>C13.13.3.2</t>
  </si>
  <si>
    <t>C13.13.4</t>
  </si>
  <si>
    <t>Formwork assembly:</t>
  </si>
  <si>
    <t>C13.13.4.1</t>
  </si>
  <si>
    <r>
      <t xml:space="preserve">Supply formwork assembly </t>
    </r>
    <r>
      <rPr>
        <i/>
        <sz val="10"/>
        <color theme="1"/>
        <rFont val="Arial"/>
        <family val="2"/>
      </rPr>
      <t>(Description of Structure)</t>
    </r>
  </si>
  <si>
    <t>C13.13.4.2</t>
  </si>
  <si>
    <t>C13.13.5</t>
  </si>
  <si>
    <t>Launching equipment:</t>
  </si>
  <si>
    <t>C13.13.5.1</t>
  </si>
  <si>
    <r>
      <t xml:space="preserve">Supply launching equipment </t>
    </r>
    <r>
      <rPr>
        <i/>
        <sz val="10"/>
        <color theme="1"/>
        <rFont val="Arial"/>
        <family val="2"/>
      </rPr>
      <t>(Description of Structure)</t>
    </r>
  </si>
  <si>
    <t>C13.13.5.2</t>
  </si>
  <si>
    <t>C13.13.6</t>
  </si>
  <si>
    <r>
      <t>Temporary bearings, side guides and launching pads</t>
    </r>
    <r>
      <rPr>
        <sz val="10"/>
        <rFont val="Arial"/>
        <family val="2"/>
      </rPr>
      <t> </t>
    </r>
    <r>
      <rPr>
        <b/>
        <sz val="10"/>
        <rFont val="Arial"/>
        <family val="2"/>
      </rPr>
      <t>:</t>
    </r>
  </si>
  <si>
    <t>C13.13.6.1</t>
  </si>
  <si>
    <t>Supply temporary bearings</t>
  </si>
  <si>
    <t>C13.13.6.2</t>
  </si>
  <si>
    <t>Supply side guides</t>
  </si>
  <si>
    <t>C13.13.6.3</t>
  </si>
  <si>
    <t>Re-use of temporary bearings </t>
  </si>
  <si>
    <t>C13.13.6.4</t>
  </si>
  <si>
    <t>Re-use of side guides </t>
  </si>
  <si>
    <t>C13.13.7</t>
  </si>
  <si>
    <t>Platforms:</t>
  </si>
  <si>
    <t>C13.13.7.1</t>
  </si>
  <si>
    <r>
      <t xml:space="preserve">Supply platforms </t>
    </r>
    <r>
      <rPr>
        <i/>
        <sz val="10"/>
        <color theme="1"/>
        <rFont val="Arial"/>
        <family val="2"/>
      </rPr>
      <t>(Description of Structure)</t>
    </r>
  </si>
  <si>
    <t>C13.13.7.2</t>
  </si>
  <si>
    <t>C13.13.8</t>
  </si>
  <si>
    <t>Stay system for piers:</t>
  </si>
  <si>
    <t>C13.13.8.1</t>
  </si>
  <si>
    <r>
      <t xml:space="preserve">Pier </t>
    </r>
    <r>
      <rPr>
        <i/>
        <sz val="10"/>
        <color theme="1"/>
        <rFont val="Arial"/>
        <family val="2"/>
      </rPr>
      <t>(description)</t>
    </r>
  </si>
  <si>
    <t>C13.13.9</t>
  </si>
  <si>
    <t>Launching of deck segments:</t>
  </si>
  <si>
    <t>C13.13.9.1</t>
  </si>
  <si>
    <r>
      <t xml:space="preserve">Structure </t>
    </r>
    <r>
      <rPr>
        <i/>
        <sz val="10"/>
        <color theme="1"/>
        <rFont val="Arial"/>
        <family val="2"/>
      </rPr>
      <t>(description)</t>
    </r>
    <r>
      <rPr>
        <sz val="10"/>
        <color theme="1"/>
        <rFont val="Arial"/>
        <family val="2"/>
      </rPr>
      <t xml:space="preserve"> deck segments</t>
    </r>
  </si>
  <si>
    <t>C13.13.10</t>
  </si>
  <si>
    <t>Temporary piers including piles and pilecap:</t>
  </si>
  <si>
    <t>C13.13.10.1</t>
  </si>
  <si>
    <r>
      <t xml:space="preserve">Temporary piers </t>
    </r>
    <r>
      <rPr>
        <i/>
        <sz val="10"/>
        <color theme="1"/>
        <rFont val="Arial"/>
        <family val="2"/>
      </rPr>
      <t>(description)</t>
    </r>
  </si>
  <si>
    <t>C13.14</t>
  </si>
  <si>
    <t>SPECIALIST STRUCTURES</t>
  </si>
  <si>
    <t>C13.14.1</t>
  </si>
  <si>
    <t>C14.1</t>
  </si>
  <si>
    <t>ACCESS FOR BRIDGE REHABILITATION</t>
  </si>
  <si>
    <t>C14.1.1</t>
  </si>
  <si>
    <t>Temporary access structures and work platforms (by element)</t>
  </si>
  <si>
    <t>C14.1.1.1</t>
  </si>
  <si>
    <t>Access and platforms to locations as described as well as dismantling and removal at completion (heights assessed by Contractor)</t>
  </si>
  <si>
    <r>
      <t xml:space="preserve">… </t>
    </r>
    <r>
      <rPr>
        <i/>
        <sz val="10"/>
        <color theme="1"/>
        <rFont val="Arial"/>
        <family val="2"/>
      </rPr>
      <t>(Description of bridge or structures given)</t>
    </r>
  </si>
  <si>
    <r>
      <t xml:space="preserve">… </t>
    </r>
    <r>
      <rPr>
        <i/>
        <sz val="10"/>
        <color theme="1"/>
        <rFont val="Arial"/>
        <family val="2"/>
      </rPr>
      <t>(Element of work requiring access described)</t>
    </r>
  </si>
  <si>
    <t>… (Etc. for other elements of work)</t>
  </si>
  <si>
    <r>
      <t xml:space="preserve">… </t>
    </r>
    <r>
      <rPr>
        <i/>
        <sz val="10"/>
        <color theme="1"/>
        <rFont val="Arial"/>
        <family val="2"/>
      </rPr>
      <t>(Etc. for other bridges or structures)</t>
    </r>
  </si>
  <si>
    <r>
      <t xml:space="preserve">… </t>
    </r>
    <r>
      <rPr>
        <i/>
        <sz val="10"/>
        <color theme="1"/>
        <rFont val="Arial"/>
        <family val="2"/>
      </rPr>
      <t>(Etc. for other elements of work)</t>
    </r>
  </si>
  <si>
    <t>C14.1.2</t>
  </si>
  <si>
    <t>Mobile access units</t>
  </si>
  <si>
    <t>C14.1.2.1</t>
  </si>
  <si>
    <r>
      <t xml:space="preserve">Establishment of mobile access unit on site </t>
    </r>
    <r>
      <rPr>
        <i/>
        <sz val="10"/>
        <color theme="1"/>
        <rFont val="Arial"/>
        <family val="2"/>
      </rPr>
      <t>(description of type of unit)</t>
    </r>
  </si>
  <si>
    <t>C14.1.2.2</t>
  </si>
  <si>
    <t>Setting up of mobile access unit at each structure location and removal after completion</t>
  </si>
  <si>
    <t>C14.1.2.3</t>
  </si>
  <si>
    <r>
      <t xml:space="preserve">Operation of mobile access unit during repair work at each location </t>
    </r>
    <r>
      <rPr>
        <i/>
        <sz val="10"/>
        <color theme="1"/>
        <rFont val="Arial"/>
        <family val="2"/>
      </rPr>
      <t>(structure)</t>
    </r>
  </si>
  <si>
    <t>days</t>
  </si>
  <si>
    <t>C14.1.2.4</t>
  </si>
  <si>
    <t>Operation of mobile access unit during inspections by the Engineer</t>
  </si>
  <si>
    <t>C14.1.2.5</t>
  </si>
  <si>
    <t>De-establishing and removal of mobile access unit from site after completion of work</t>
  </si>
  <si>
    <t>C14.1.3</t>
  </si>
  <si>
    <r>
      <t xml:space="preserve">Access at end of defects liability period </t>
    </r>
    <r>
      <rPr>
        <i/>
        <sz val="10"/>
        <color theme="1"/>
        <rFont val="Arial"/>
        <family val="2"/>
      </rPr>
      <t>(description of location)</t>
    </r>
  </si>
  <si>
    <t>C14.1.4</t>
  </si>
  <si>
    <r>
      <t xml:space="preserve">Attendance by </t>
    </r>
    <r>
      <rPr>
        <i/>
        <sz val="10"/>
        <color theme="1"/>
        <rFont val="Arial"/>
        <family val="2"/>
      </rPr>
      <t>(relevant authority)</t>
    </r>
  </si>
  <si>
    <t>C14.1.4.1</t>
  </si>
  <si>
    <r>
      <t xml:space="preserve">Prime cost sum to allow for attendance by relevant authority to obtain access near electrified railway lines or other relevant authorities as required </t>
    </r>
    <r>
      <rPr>
        <i/>
        <sz val="10"/>
        <color theme="1"/>
        <rFont val="Arial"/>
        <family val="2"/>
      </rPr>
      <t>(give description of bridge)</t>
    </r>
  </si>
  <si>
    <t>C14.1.4.2</t>
  </si>
  <si>
    <t>Percentage on prime cost sum for charges and profits</t>
  </si>
  <si>
    <t>C14.1.5</t>
  </si>
  <si>
    <r>
      <t xml:space="preserve">Provision of designs and drawings of access structures and platforms by an ECSA Registered Professional Engineer or Technologist </t>
    </r>
    <r>
      <rPr>
        <i/>
        <sz val="10"/>
        <color theme="1"/>
        <rFont val="Arial"/>
        <family val="2"/>
      </rPr>
      <t>(description of member to which applicable)</t>
    </r>
  </si>
  <si>
    <t>C14.1.6</t>
  </si>
  <si>
    <r>
      <t xml:space="preserve">Provision of a safety gantry with warning system </t>
    </r>
    <r>
      <rPr>
        <i/>
        <sz val="10"/>
        <color theme="1"/>
        <rFont val="Arial"/>
        <family val="2"/>
      </rPr>
      <t>(description of type of gantry, size and location)</t>
    </r>
  </si>
  <si>
    <t>C14.1.7</t>
  </si>
  <si>
    <t>Accommodation of Vehicular and Pedestrian Traffic at Access Structures</t>
  </si>
  <si>
    <t>C14.2</t>
  </si>
  <si>
    <t>CORROSION SURVEY METHODS AND TESTING OF NEAR SURFACE CONCRETE PROPERTIES</t>
  </si>
  <si>
    <t>C14.2.1</t>
  </si>
  <si>
    <t>Delamination Survey:</t>
  </si>
  <si>
    <t>C14.2.1.1</t>
  </si>
  <si>
    <r>
      <t xml:space="preserve">using hammer tapping technique to </t>
    </r>
    <r>
      <rPr>
        <i/>
        <sz val="10"/>
        <color theme="1"/>
        <rFont val="Arial"/>
        <family val="2"/>
      </rPr>
      <t>(description)</t>
    </r>
  </si>
  <si>
    <t>C14.2.1.2</t>
  </si>
  <si>
    <r>
      <t xml:space="preserve">using chain drag technique to </t>
    </r>
    <r>
      <rPr>
        <i/>
        <sz val="10"/>
        <color theme="1"/>
        <rFont val="Arial"/>
        <family val="2"/>
      </rPr>
      <t>(description)</t>
    </r>
  </si>
  <si>
    <t>C14.2.1.3</t>
  </si>
  <si>
    <r>
      <t xml:space="preserve">using extracted core samples </t>
    </r>
    <r>
      <rPr>
        <i/>
        <sz val="10"/>
        <color theme="1"/>
        <rFont val="Arial"/>
        <family val="2"/>
      </rPr>
      <t>(description of location, core size and length)</t>
    </r>
  </si>
  <si>
    <t>C14.2.1.4</t>
  </si>
  <si>
    <t>C14.2.2</t>
  </si>
  <si>
    <t xml:space="preserve">Concrete cover survey </t>
  </si>
  <si>
    <t>C14.2.2.1</t>
  </si>
  <si>
    <r>
      <t xml:space="preserve">… </t>
    </r>
    <r>
      <rPr>
        <i/>
        <sz val="10"/>
        <color theme="1"/>
        <rFont val="Arial"/>
        <family val="2"/>
      </rPr>
      <t>(description of location on structure)</t>
    </r>
  </si>
  <si>
    <t>C14.2.3</t>
  </si>
  <si>
    <t>Concrete compressive strength</t>
  </si>
  <si>
    <t>C14.2.3.1</t>
  </si>
  <si>
    <t>C14.2.3.2</t>
  </si>
  <si>
    <t>C14.2.4</t>
  </si>
  <si>
    <t xml:space="preserve">Carbonation depth testing </t>
  </si>
  <si>
    <t>C14.2.4.1</t>
  </si>
  <si>
    <r>
      <t xml:space="preserve">using extracted core samples or fragment removed for </t>
    </r>
    <r>
      <rPr>
        <i/>
        <sz val="10"/>
        <color theme="1"/>
        <rFont val="Arial"/>
        <family val="2"/>
      </rPr>
      <t>(description of location on structure)</t>
    </r>
  </si>
  <si>
    <t>C14.2.5</t>
  </si>
  <si>
    <t xml:space="preserve">Chloride profile testing </t>
  </si>
  <si>
    <t>C14.2.5.1</t>
  </si>
  <si>
    <t>C14.2.6</t>
  </si>
  <si>
    <t xml:space="preserve">Half-cell potential measurements </t>
  </si>
  <si>
    <t>C14.2.6.1</t>
  </si>
  <si>
    <t>C14.2.7</t>
  </si>
  <si>
    <t xml:space="preserve">Surface resistivity measurements </t>
  </si>
  <si>
    <t>C14.2.7.1</t>
  </si>
  <si>
    <t>C14.2.8</t>
  </si>
  <si>
    <t xml:space="preserve">Corrosion rate measurements </t>
  </si>
  <si>
    <t>C14.2.8.1</t>
  </si>
  <si>
    <t>Add items and specification for special tests not covered in std spec such as ASR testing, radiogaphy, thermography, ground penetrating radar, vibration or acoustic measurements etc, where applicable</t>
  </si>
  <si>
    <t>C14.3</t>
  </si>
  <si>
    <t>DEMOLITION AND REMOVAL OF STRUCTURAL CONCRETE AND STEELWORK</t>
  </si>
  <si>
    <t>C14.3.1</t>
  </si>
  <si>
    <r>
      <t>Demolition of concrete members or elements</t>
    </r>
    <r>
      <rPr>
        <sz val="10"/>
        <rFont val="Arial"/>
        <family val="2"/>
      </rPr>
      <t xml:space="preserve"> </t>
    </r>
  </si>
  <si>
    <t>C14.3.1.1</t>
  </si>
  <si>
    <r>
      <t>Full member or element</t>
    </r>
    <r>
      <rPr>
        <b/>
        <sz val="10"/>
        <color theme="1"/>
        <rFont val="Arial"/>
        <family val="2"/>
      </rPr>
      <t xml:space="preserve"> </t>
    </r>
    <r>
      <rPr>
        <i/>
        <sz val="10"/>
        <color theme="1"/>
        <rFont val="Arial"/>
        <family val="2"/>
      </rPr>
      <t>(location and description)</t>
    </r>
  </si>
  <si>
    <t>C14.3.1.2</t>
  </si>
  <si>
    <r>
      <t xml:space="preserve">Partial member or element </t>
    </r>
    <r>
      <rPr>
        <i/>
        <sz val="10"/>
        <color theme="1"/>
        <rFont val="Arial"/>
        <family val="2"/>
      </rPr>
      <t>(location and description)</t>
    </r>
  </si>
  <si>
    <t>C14.3.2</t>
  </si>
  <si>
    <t>Demolition of concrete members or elements by labour enhanced construction</t>
  </si>
  <si>
    <t>C14.3.2.1</t>
  </si>
  <si>
    <r>
      <t xml:space="preserve">Full member or element </t>
    </r>
    <r>
      <rPr>
        <i/>
        <sz val="10"/>
        <color theme="1"/>
        <rFont val="Arial"/>
        <family val="2"/>
      </rPr>
      <t>(location and description)</t>
    </r>
  </si>
  <si>
    <t>C14.3.2.2</t>
  </si>
  <si>
    <t>C14.3.3</t>
  </si>
  <si>
    <r>
      <t>Demolition of structural steel structures, members or elements</t>
    </r>
    <r>
      <rPr>
        <sz val="10"/>
        <color theme="1"/>
        <rFont val="Arial"/>
        <family val="2"/>
      </rPr>
      <t xml:space="preserve"> </t>
    </r>
    <r>
      <rPr>
        <i/>
        <sz val="10"/>
        <color theme="1"/>
        <rFont val="Arial"/>
        <family val="2"/>
      </rPr>
      <t>(location and description)</t>
    </r>
  </si>
  <si>
    <t>C14.3.3.1</t>
  </si>
  <si>
    <t>C14.3.3.2</t>
  </si>
  <si>
    <t>C14.3.4</t>
  </si>
  <si>
    <r>
      <t xml:space="preserve">Demolition of structural steel structures, members or elements by labour optimised construction </t>
    </r>
    <r>
      <rPr>
        <i/>
        <sz val="10"/>
        <color theme="1"/>
        <rFont val="Arial"/>
        <family val="2"/>
      </rPr>
      <t>(location and description)</t>
    </r>
  </si>
  <si>
    <t>C14.3.4.1</t>
  </si>
  <si>
    <t>C14.3.4.2</t>
  </si>
  <si>
    <t>C14.3.5</t>
  </si>
  <si>
    <r>
      <t>Removal of metal sections embedded in concrete</t>
    </r>
    <r>
      <rPr>
        <sz val="10"/>
        <color theme="1"/>
        <rFont val="Arial"/>
        <family val="2"/>
      </rPr>
      <t xml:space="preserve"> </t>
    </r>
    <r>
      <rPr>
        <i/>
        <sz val="10"/>
        <color theme="1"/>
        <rFont val="Arial"/>
        <family val="2"/>
      </rPr>
      <t>(description)</t>
    </r>
  </si>
  <si>
    <t>C14.3.6</t>
  </si>
  <si>
    <t>Establishment on site for hydro-demolition equipment</t>
  </si>
  <si>
    <t>C14.4</t>
  </si>
  <si>
    <t>SURFACE AND STRUCTURAL REPAIR OF CONCRETE MEMBERS</t>
  </si>
  <si>
    <t>C14.4.1</t>
  </si>
  <si>
    <r>
      <t xml:space="preserve">Cementitious mortar or concrete </t>
    </r>
    <r>
      <rPr>
        <b/>
        <i/>
        <sz val="10"/>
        <rFont val="Arial"/>
        <family val="2"/>
      </rPr>
      <t>(Class)</t>
    </r>
    <r>
      <rPr>
        <b/>
        <sz val="10"/>
        <rFont val="Arial"/>
        <family val="2"/>
      </rPr>
      <t xml:space="preserve"> to </t>
    </r>
    <r>
      <rPr>
        <b/>
        <i/>
        <sz val="10"/>
        <rFont val="Arial"/>
        <family val="2"/>
      </rPr>
      <t>(description)</t>
    </r>
  </si>
  <si>
    <t>C14.4.2</t>
  </si>
  <si>
    <t>Epoxy mortar</t>
  </si>
  <si>
    <t>Epoxy generally not preferred due to temperature characteristics and elastic modulus differences from concrete</t>
  </si>
  <si>
    <t>C14.4.3</t>
  </si>
  <si>
    <r>
      <t>Proprietary cementitious repair system</t>
    </r>
    <r>
      <rPr>
        <sz val="10"/>
        <rFont val="Arial"/>
        <family val="2"/>
      </rPr>
      <t xml:space="preserve"> </t>
    </r>
    <r>
      <rPr>
        <i/>
        <sz val="10"/>
        <rFont val="Arial"/>
        <family val="2"/>
      </rPr>
      <t>(Class and generic description)</t>
    </r>
    <r>
      <rPr>
        <sz val="10"/>
        <rFont val="Arial"/>
        <family val="2"/>
      </rPr>
      <t xml:space="preserve"> </t>
    </r>
    <r>
      <rPr>
        <b/>
        <sz val="10"/>
        <rFont val="Arial"/>
        <family val="2"/>
      </rPr>
      <t>in positions as indicated in accordance with Table A14.4.5-1</t>
    </r>
  </si>
  <si>
    <t>C14.4.3.1</t>
  </si>
  <si>
    <r>
      <t>Class R4</t>
    </r>
    <r>
      <rPr>
        <sz val="10"/>
        <color theme="1"/>
        <rFont val="Arial"/>
        <family val="2"/>
      </rPr>
      <t xml:space="preserve"> – </t>
    </r>
    <r>
      <rPr>
        <i/>
        <sz val="10"/>
        <color theme="1"/>
        <rFont val="Arial"/>
        <family val="2"/>
      </rPr>
      <t>(Generic description)</t>
    </r>
  </si>
  <si>
    <r>
      <t xml:space="preserve">… </t>
    </r>
    <r>
      <rPr>
        <i/>
        <sz val="10"/>
        <color theme="1"/>
        <rFont val="Arial"/>
        <family val="2"/>
      </rPr>
      <t>(Position indicated)</t>
    </r>
  </si>
  <si>
    <r>
      <t xml:space="preserve">… </t>
    </r>
    <r>
      <rPr>
        <i/>
        <sz val="10"/>
        <color theme="1"/>
        <rFont val="Arial"/>
        <family val="2"/>
      </rPr>
      <t>(Etc. for other positions)</t>
    </r>
  </si>
  <si>
    <t>C14.4.3.2</t>
  </si>
  <si>
    <r>
      <t>Class R3</t>
    </r>
    <r>
      <rPr>
        <sz val="10"/>
        <color theme="1"/>
        <rFont val="Arial"/>
        <family val="2"/>
      </rPr>
      <t xml:space="preserve"> – </t>
    </r>
    <r>
      <rPr>
        <i/>
        <sz val="10"/>
        <color theme="1"/>
        <rFont val="Arial"/>
        <family val="2"/>
      </rPr>
      <t>(Generic description)</t>
    </r>
  </si>
  <si>
    <t>R3 can be considered for both structural and non-structural repairs where applicable</t>
  </si>
  <si>
    <t>Spoiled sections of the bridge</t>
  </si>
  <si>
    <t>C14.4.3.3</t>
  </si>
  <si>
    <r>
      <t xml:space="preserve">Class R2 </t>
    </r>
    <r>
      <rPr>
        <sz val="10"/>
        <color theme="1"/>
        <rFont val="Arial"/>
        <family val="2"/>
      </rPr>
      <t xml:space="preserve">– </t>
    </r>
    <r>
      <rPr>
        <i/>
        <sz val="10"/>
        <color theme="1"/>
        <rFont val="Arial"/>
        <family val="2"/>
      </rPr>
      <t>(Generic description)</t>
    </r>
  </si>
  <si>
    <t>C14.4.3.4</t>
  </si>
  <si>
    <r>
      <t>Class R1</t>
    </r>
    <r>
      <rPr>
        <sz val="10"/>
        <color theme="1"/>
        <rFont val="Arial"/>
        <family val="2"/>
      </rPr>
      <t xml:space="preserve"> – </t>
    </r>
    <r>
      <rPr>
        <i/>
        <sz val="10"/>
        <color theme="1"/>
        <rFont val="Arial"/>
        <family val="2"/>
      </rPr>
      <t>(Generic description)</t>
    </r>
  </si>
  <si>
    <t>C14.4.4</t>
  </si>
  <si>
    <t>Curing of repair surfaces</t>
  </si>
  <si>
    <t>C14.4.4.1</t>
  </si>
  <si>
    <r>
      <t xml:space="preserve">By coating the surface with </t>
    </r>
    <r>
      <rPr>
        <i/>
        <sz val="10"/>
        <color theme="1"/>
        <rFont val="Arial"/>
        <family val="2"/>
      </rPr>
      <t>(type indicated)</t>
    </r>
    <r>
      <rPr>
        <sz val="10"/>
        <color theme="1"/>
        <rFont val="Arial"/>
        <family val="2"/>
      </rPr>
      <t xml:space="preserve"> to </t>
    </r>
    <r>
      <rPr>
        <i/>
        <sz val="10"/>
        <color theme="1"/>
        <rFont val="Arial"/>
        <family val="2"/>
      </rPr>
      <t>(description)</t>
    </r>
  </si>
  <si>
    <t>C14.4.4.2</t>
  </si>
  <si>
    <r>
      <t xml:space="preserve">Curing by </t>
    </r>
    <r>
      <rPr>
        <i/>
        <sz val="10"/>
        <color theme="1"/>
        <rFont val="Arial"/>
        <family val="2"/>
      </rPr>
      <t>(method indicated)</t>
    </r>
    <r>
      <rPr>
        <sz val="10"/>
        <color theme="1"/>
        <rFont val="Arial"/>
        <family val="2"/>
      </rPr>
      <t xml:space="preserve"> to </t>
    </r>
    <r>
      <rPr>
        <i/>
        <sz val="10"/>
        <color theme="1"/>
        <rFont val="Arial"/>
        <family val="2"/>
      </rPr>
      <t>(description)</t>
    </r>
  </si>
  <si>
    <t>C14.4.5</t>
  </si>
  <si>
    <r>
      <t xml:space="preserve">Sounding survey </t>
    </r>
    <r>
      <rPr>
        <sz val="10"/>
        <color theme="1"/>
        <rFont val="Arial"/>
        <family val="2"/>
      </rPr>
      <t>(Prior to repair of the surface)</t>
    </r>
  </si>
  <si>
    <t>C14.6</t>
  </si>
  <si>
    <t>SPRAYED CONCRETE FOR STRUCTURES</t>
  </si>
  <si>
    <t>C14.6.1</t>
  </si>
  <si>
    <t>Establishment on site for sprayed concrete work</t>
  </si>
  <si>
    <t>C14.6.2</t>
  </si>
  <si>
    <t>Preparation of concrete surface</t>
  </si>
  <si>
    <t>C14.6.3</t>
  </si>
  <si>
    <t>Sprayed concrete of specified strength class, thickness and finish applied in one or multiple layers as necessary:</t>
  </si>
  <si>
    <t>C14.6.3.1</t>
  </si>
  <si>
    <r>
      <t xml:space="preserve">… </t>
    </r>
    <r>
      <rPr>
        <i/>
        <sz val="10"/>
        <rFont val="Arial"/>
        <family val="2"/>
      </rPr>
      <t>(Indicate strength, thickness, finish of sprayed concrete to portion of structure or use)</t>
    </r>
  </si>
  <si>
    <t>C14.6.3.2</t>
  </si>
  <si>
    <t>Etc. for other strength, thickness, finish of sprayed concrete to other portions of structure or uses</t>
  </si>
  <si>
    <t>C14.6.4</t>
  </si>
  <si>
    <t>Curing of sprayed concrete surface</t>
  </si>
  <si>
    <t>C14.6.5</t>
  </si>
  <si>
    <t>Special tests ordered by the Engineer</t>
  </si>
  <si>
    <t>C14.5</t>
  </si>
  <si>
    <t>ANCHORING OF REINFORCEMENT, GROUTING AND CRACK INJECTION</t>
  </si>
  <si>
    <t>C14.5.1</t>
  </si>
  <si>
    <t>Anchoring of reinforcing steel:</t>
  </si>
  <si>
    <t>C14.5.1.1</t>
  </si>
  <si>
    <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</si>
  <si>
    <t>C14.5.1.2</t>
  </si>
  <si>
    <r>
      <t xml:space="preserve">Reinforcing </t>
    </r>
    <r>
      <rPr>
        <i/>
        <sz val="10"/>
        <color theme="1"/>
        <rFont val="Arial"/>
        <family val="2"/>
      </rPr>
      <t>(type, bar diameter)</t>
    </r>
    <r>
      <rPr>
        <sz val="10"/>
        <color theme="1"/>
        <rFont val="Arial"/>
        <family val="2"/>
      </rPr>
      <t xml:space="preserve"> into pockets </t>
    </r>
    <r>
      <rPr>
        <i/>
        <sz val="10"/>
        <color theme="1"/>
        <rFont val="Arial"/>
        <family val="2"/>
      </rPr>
      <t>(pocket size and depth stated)</t>
    </r>
    <r>
      <rPr>
        <sz val="10"/>
        <color theme="1"/>
        <rFont val="Arial"/>
        <family val="2"/>
      </rPr>
      <t xml:space="preserve"> in </t>
    </r>
    <r>
      <rPr>
        <i/>
        <sz val="10"/>
        <color theme="1"/>
        <rFont val="Arial"/>
        <family val="2"/>
      </rPr>
      <t>(description of member)</t>
    </r>
  </si>
  <si>
    <t>C14.5.2</t>
  </si>
  <si>
    <t>Preparation of contact surfaces for grouting (spalled and (or) carcked surfaces)</t>
  </si>
  <si>
    <t>C14.5.3</t>
  </si>
  <si>
    <t>Grouting for:</t>
  </si>
  <si>
    <t>C14.5.3.1</t>
  </si>
  <si>
    <r>
      <t xml:space="preserve">Bedding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</si>
  <si>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C14.5.3.2</t>
  </si>
  <si>
    <t>Gap filling (spalled and (or) carcked surfaces)</t>
  </si>
  <si>
    <t>C14.5.4</t>
  </si>
  <si>
    <t>Establishment on site for crack injection</t>
  </si>
  <si>
    <t>C14.5.5</t>
  </si>
  <si>
    <t>Surface preparation and surface sealing for crack injection to (spalled and (or) carcked surfaces)</t>
  </si>
  <si>
    <t>C14.5.6</t>
  </si>
  <si>
    <r>
      <t xml:space="preserve">Crack injection adhesive to </t>
    </r>
    <r>
      <rPr>
        <i/>
        <sz val="10"/>
        <color theme="1"/>
        <rFont val="Arial"/>
        <family val="2"/>
      </rPr>
      <t>(location on structure)</t>
    </r>
  </si>
  <si>
    <t>C14.5.7</t>
  </si>
  <si>
    <t xml:space="preserve">Crack filling </t>
  </si>
  <si>
    <t>C14.5.7.1</t>
  </si>
  <si>
    <r>
      <t xml:space="preserve">Repair system to </t>
    </r>
    <r>
      <rPr>
        <i/>
        <sz val="10"/>
        <color theme="1"/>
        <rFont val="Arial"/>
        <family val="2"/>
      </rPr>
      <t>(location on structure)</t>
    </r>
  </si>
  <si>
    <t>C14.5.8</t>
  </si>
  <si>
    <t>Site and core tests</t>
  </si>
  <si>
    <t>C14.5.8.1</t>
  </si>
  <si>
    <r>
      <t xml:space="preserve">Drilling of cores </t>
    </r>
    <r>
      <rPr>
        <i/>
        <sz val="10"/>
        <rFont val="Arial"/>
        <family val="2"/>
      </rPr>
      <t>(specify diameter of cores)</t>
    </r>
  </si>
  <si>
    <t>C14.5.8.2</t>
  </si>
  <si>
    <t>Site testing and testing of cores</t>
  </si>
  <si>
    <t>C14.5.8.3</t>
  </si>
  <si>
    <t>Percentage on provisional sum for charges and profit</t>
  </si>
  <si>
    <t>C14.7</t>
  </si>
  <si>
    <t>PROTECTIVE COATINGS AND TREATMENTS FOR CONCRETE</t>
  </si>
  <si>
    <t>C14.7.1</t>
  </si>
  <si>
    <t>Cleaning and preparation of concrete surface (Exposed concrete, silane and flexible sealant membrane coating)</t>
  </si>
  <si>
    <t>C14.7.2</t>
  </si>
  <si>
    <r>
      <rPr>
        <b/>
        <sz val="10"/>
        <color rgb="FF000000"/>
        <rFont val="Arial"/>
        <family val="2"/>
      </rPr>
      <t xml:space="preserve">Application of protective coatings and treatments </t>
    </r>
    <r>
      <rPr>
        <i/>
        <sz val="10"/>
        <color rgb="FF000000"/>
        <rFont val="Arial"/>
        <family val="2"/>
      </rPr>
      <t>(type and application rate indicated)</t>
    </r>
  </si>
  <si>
    <t>C14.7.3</t>
  </si>
  <si>
    <t>On site monitoring and supply of written product performance guarantee</t>
  </si>
  <si>
    <t>C14.7.4</t>
  </si>
  <si>
    <t>Trial sample panels</t>
  </si>
  <si>
    <t>C14.8</t>
  </si>
  <si>
    <t>EXTERNAL BONDING OF STEEL AND CARBON FIBRE</t>
  </si>
  <si>
    <t>C14.8.1</t>
  </si>
  <si>
    <r>
      <t xml:space="preserve">Moving to and setting up the equipment at each work site </t>
    </r>
    <r>
      <rPr>
        <i/>
        <sz val="10"/>
        <color theme="1"/>
        <rFont val="Arial"/>
        <family val="2"/>
      </rPr>
      <t>(description of location)</t>
    </r>
  </si>
  <si>
    <t>C14.8.2</t>
  </si>
  <si>
    <t xml:space="preserve">Preparation of concrete surfaces </t>
  </si>
  <si>
    <t>C14.8.2.1</t>
  </si>
  <si>
    <r>
      <t xml:space="preserve">Concrete surfaces for plate bonding </t>
    </r>
    <r>
      <rPr>
        <i/>
        <sz val="10"/>
        <color theme="1"/>
        <rFont val="Arial"/>
        <family val="2"/>
      </rPr>
      <t>(position, size and material indicated)</t>
    </r>
  </si>
  <si>
    <t>C14.8.2.2</t>
  </si>
  <si>
    <r>
      <t xml:space="preserve">Slots in concrete for steel or carbon fibre bonding </t>
    </r>
    <r>
      <rPr>
        <i/>
        <sz val="10"/>
        <color theme="1"/>
        <rFont val="Arial"/>
        <family val="2"/>
      </rPr>
      <t>(position, size and material indicated)</t>
    </r>
  </si>
  <si>
    <t>C14.8.3</t>
  </si>
  <si>
    <t>Adhesive and saturant</t>
  </si>
  <si>
    <t>C14.8.3.1</t>
  </si>
  <si>
    <r>
      <t xml:space="preserve">Adhesive </t>
    </r>
    <r>
      <rPr>
        <i/>
        <sz val="10"/>
        <color theme="1"/>
        <rFont val="Arial"/>
        <family val="2"/>
      </rPr>
      <t>(description or type to location)</t>
    </r>
  </si>
  <si>
    <t>C14.8.3.2</t>
  </si>
  <si>
    <r>
      <t xml:space="preserve">Saturant </t>
    </r>
    <r>
      <rPr>
        <i/>
        <sz val="10"/>
        <color theme="1"/>
        <rFont val="Arial"/>
        <family val="2"/>
      </rPr>
      <t>(description or type to location)</t>
    </r>
  </si>
  <si>
    <t>C14.8.4</t>
  </si>
  <si>
    <t>Bonded plates, bars or sections</t>
  </si>
  <si>
    <t>C14.8.4.1</t>
  </si>
  <si>
    <r>
      <t xml:space="preserve">Plates </t>
    </r>
    <r>
      <rPr>
        <i/>
        <sz val="10"/>
        <color theme="1"/>
        <rFont val="Arial"/>
        <family val="2"/>
      </rPr>
      <t>(description of material, unit, size and mass)</t>
    </r>
  </si>
  <si>
    <t>C14.8.4.2</t>
  </si>
  <si>
    <r>
      <t xml:space="preserve">Bars </t>
    </r>
    <r>
      <rPr>
        <i/>
        <sz val="10"/>
        <color theme="1"/>
        <rFont val="Arial"/>
        <family val="2"/>
      </rPr>
      <t>(material, type and size indicated)</t>
    </r>
  </si>
  <si>
    <t>C14.8.4.3</t>
  </si>
  <si>
    <r>
      <t xml:space="preserve">Sections </t>
    </r>
    <r>
      <rPr>
        <i/>
        <sz val="10"/>
        <color theme="1"/>
        <rFont val="Arial"/>
        <family val="2"/>
      </rPr>
      <t>(material, type and size indicated)</t>
    </r>
  </si>
  <si>
    <t>C14.8.4.4</t>
  </si>
  <si>
    <r>
      <t xml:space="preserve">Elements </t>
    </r>
    <r>
      <rPr>
        <i/>
        <sz val="10"/>
        <color theme="1"/>
        <rFont val="Arial"/>
        <family val="2"/>
      </rPr>
      <t>(material, description)</t>
    </r>
  </si>
  <si>
    <t>C14.8.4.5</t>
  </si>
  <si>
    <r>
      <t xml:space="preserve">Fibre fabric material </t>
    </r>
    <r>
      <rPr>
        <i/>
        <sz val="10"/>
        <color theme="1"/>
        <rFont val="Arial"/>
        <family val="2"/>
      </rPr>
      <t>(material and type indicated)</t>
    </r>
  </si>
  <si>
    <t>C14.8.5</t>
  </si>
  <si>
    <r>
      <t xml:space="preserve">Fixing studs and bolts </t>
    </r>
    <r>
      <rPr>
        <i/>
        <sz val="10"/>
        <color theme="1"/>
        <rFont val="Arial"/>
        <family val="2"/>
      </rPr>
      <t>(type and size indicated)</t>
    </r>
  </si>
  <si>
    <t>C14.8.6</t>
  </si>
  <si>
    <r>
      <t xml:space="preserve">Protective paint coatings </t>
    </r>
    <r>
      <rPr>
        <i/>
        <sz val="10"/>
        <color theme="1"/>
        <rFont val="Arial"/>
        <family val="2"/>
      </rPr>
      <t>(type and film thickness indicated)</t>
    </r>
  </si>
  <si>
    <t>C14.9</t>
  </si>
  <si>
    <t>REPAIR AND REPLACEMENT OF ANCILLARY STRUCTURAL ELEMENTS</t>
  </si>
  <si>
    <t>C14.9.1</t>
  </si>
  <si>
    <t>Removal of debris from expansion gaps (TBC on site with the Engineer)</t>
  </si>
  <si>
    <t>C14.9.2</t>
  </si>
  <si>
    <t>Clear bridge drainage system (openings of the Tete river bridge - on both the old R103 bridge and the new bridge)</t>
  </si>
  <si>
    <t>C14.9.3</t>
  </si>
  <si>
    <t>Service and repair of existing joint system</t>
  </si>
  <si>
    <t>C14.9.3.1</t>
  </si>
  <si>
    <r>
      <t xml:space="preserve">Service and repair of bridge joints </t>
    </r>
    <r>
      <rPr>
        <i/>
        <sz val="10"/>
        <color theme="1"/>
        <rFont val="Arial"/>
        <family val="2"/>
      </rPr>
      <t>(description)</t>
    </r>
  </si>
  <si>
    <t>C14.9.4</t>
  </si>
  <si>
    <t>Joint terminations as specified on the drawings in:</t>
  </si>
  <si>
    <t>C14.9.4.1</t>
  </si>
  <si>
    <t>C14.9.4.2</t>
  </si>
  <si>
    <t>C14.9.5</t>
  </si>
  <si>
    <t>Cover plates (non-metallic) in barriers, parapets and sidewalks as specified on the drawings in:</t>
  </si>
  <si>
    <t>C14.9.5.1</t>
  </si>
  <si>
    <r>
      <t xml:space="preserve">Barriers and parapets </t>
    </r>
    <r>
      <rPr>
        <i/>
        <sz val="10"/>
        <color theme="1"/>
        <rFont val="Arial"/>
        <family val="2"/>
      </rPr>
      <t>(type of joint indicated)</t>
    </r>
  </si>
  <si>
    <t>C14.9.5.2</t>
  </si>
  <si>
    <t>C14.9.6</t>
  </si>
  <si>
    <r>
      <t xml:space="preserve">Repair of handrails </t>
    </r>
    <r>
      <rPr>
        <i/>
        <sz val="10"/>
        <color theme="1"/>
        <rFont val="Arial"/>
        <family val="2"/>
      </rPr>
      <t>(description of work)</t>
    </r>
  </si>
  <si>
    <t>C14.9.7</t>
  </si>
  <si>
    <r>
      <t xml:space="preserve">Removal and reinstatement of brickwork on bridges </t>
    </r>
    <r>
      <rPr>
        <i/>
        <sz val="10"/>
        <color theme="1"/>
        <rFont val="Arial"/>
        <family val="2"/>
      </rPr>
      <t>(description and wall thickness)</t>
    </r>
  </si>
  <si>
    <t>C14.9.8</t>
  </si>
  <si>
    <r>
      <t xml:space="preserve">Drilling of drainage holes into void formers from deck soffit </t>
    </r>
    <r>
      <rPr>
        <i/>
        <sz val="10"/>
        <color theme="1"/>
        <rFont val="Arial"/>
        <family val="2"/>
      </rPr>
      <t>(size of hole indicated)</t>
    </r>
  </si>
  <si>
    <t>C14.9.9</t>
  </si>
  <si>
    <r>
      <t xml:space="preserve">Refurbishment of bearings </t>
    </r>
    <r>
      <rPr>
        <i/>
        <sz val="10"/>
        <color theme="1"/>
        <rFont val="Arial"/>
        <family val="2"/>
      </rPr>
      <t>(type and size described)</t>
    </r>
  </si>
  <si>
    <t>C14.9.9.1</t>
  </si>
  <si>
    <t>Removal and inspection</t>
  </si>
  <si>
    <t>C14.9.9.2</t>
  </si>
  <si>
    <t>Refurbish and reinstall</t>
  </si>
  <si>
    <t>C14.9.10</t>
  </si>
  <si>
    <r>
      <t xml:space="preserve">Replace PVC junctions in deck </t>
    </r>
    <r>
      <rPr>
        <i/>
        <sz val="10"/>
        <color theme="1"/>
        <rFont val="Arial"/>
        <family val="2"/>
      </rPr>
      <t>(type and size described)</t>
    </r>
  </si>
  <si>
    <t>C14.9.11</t>
  </si>
  <si>
    <r>
      <t xml:space="preserve">Reseal PVC junctions in deck drainage network </t>
    </r>
    <r>
      <rPr>
        <i/>
        <sz val="10"/>
        <color theme="1"/>
        <rFont val="Arial"/>
        <family val="2"/>
      </rPr>
      <t>(type and size described)</t>
    </r>
  </si>
  <si>
    <t>C14.9.12</t>
  </si>
  <si>
    <t>Inlet gratings</t>
  </si>
  <si>
    <t>C14.9.12.1</t>
  </si>
  <si>
    <r>
      <t xml:space="preserve">Inlet grating in kerb </t>
    </r>
    <r>
      <rPr>
        <i/>
        <sz val="10"/>
        <color theme="1"/>
        <rFont val="Arial"/>
        <family val="2"/>
      </rPr>
      <t>(size)</t>
    </r>
  </si>
  <si>
    <t>C14.9.12.2</t>
  </si>
  <si>
    <r>
      <t>Other types of gratings</t>
    </r>
    <r>
      <rPr>
        <i/>
        <sz val="10"/>
        <color theme="1"/>
        <rFont val="Arial"/>
        <family val="2"/>
      </rPr>
      <t xml:space="preserve"> (indicate details)</t>
    </r>
  </si>
  <si>
    <t>C14.9.13</t>
  </si>
  <si>
    <r>
      <t xml:space="preserve">Seal deck drainage outlets at deck level </t>
    </r>
    <r>
      <rPr>
        <i/>
        <sz val="10"/>
        <color theme="1"/>
        <rFont val="Arial"/>
        <family val="2"/>
      </rPr>
      <t>(size)</t>
    </r>
  </si>
  <si>
    <t>C14.9.14</t>
  </si>
  <si>
    <t>Bridge number plates</t>
  </si>
  <si>
    <t>C14.9.14.1</t>
  </si>
  <si>
    <t>Refurbishment of existing plates</t>
  </si>
  <si>
    <t>C14.9.14.2</t>
  </si>
  <si>
    <t>New number plate</t>
  </si>
  <si>
    <t>C14.9.15</t>
  </si>
  <si>
    <t>Fix or re-fix ancillary elements</t>
  </si>
  <si>
    <t>C14.9.15.1</t>
  </si>
  <si>
    <r>
      <t xml:space="preserve">… </t>
    </r>
    <r>
      <rPr>
        <i/>
        <sz val="10"/>
        <color theme="1"/>
        <rFont val="Arial"/>
        <family val="2"/>
      </rPr>
      <t>(Description of element)</t>
    </r>
  </si>
  <si>
    <t>C14.9.15.2</t>
  </si>
  <si>
    <t>C14.9.15.3</t>
  </si>
  <si>
    <t>C14.9.16</t>
  </si>
  <si>
    <t>Supply new ancillary elements</t>
  </si>
  <si>
    <t>C14.9.16.1</t>
  </si>
  <si>
    <t>C14.9.16.2</t>
  </si>
  <si>
    <t>C14.9.17</t>
  </si>
  <si>
    <r>
      <t xml:space="preserve">Light fittings </t>
    </r>
    <r>
      <rPr>
        <i/>
        <sz val="10"/>
        <color theme="1"/>
        <rFont val="Arial"/>
        <family val="2"/>
      </rPr>
      <t>(description of element)</t>
    </r>
  </si>
  <si>
    <t>C14.10</t>
  </si>
  <si>
    <t>JACKING OF BRIDGE STRUCTURES</t>
  </si>
  <si>
    <t>C14.10.1</t>
  </si>
  <si>
    <t>Temporary support and foundations</t>
  </si>
  <si>
    <t>C14.10.1.1</t>
  </si>
  <si>
    <r>
      <t xml:space="preserve">Design, construct and erect temporary supports for the jacking of … </t>
    </r>
    <r>
      <rPr>
        <i/>
        <sz val="10"/>
        <color theme="1"/>
        <rFont val="Arial"/>
        <family val="2"/>
      </rPr>
      <t>(bridge deck)</t>
    </r>
  </si>
  <si>
    <t>C14.10.1.2</t>
  </si>
  <si>
    <t>Dismantle and remove from site</t>
  </si>
  <si>
    <t>C14.10.2</t>
  </si>
  <si>
    <t>Jacking equipment</t>
  </si>
  <si>
    <t>C14.10.2.1</t>
  </si>
  <si>
    <r>
      <t xml:space="preserve">Design, supply and install equipment for the jacking of ... </t>
    </r>
    <r>
      <rPr>
        <i/>
        <sz val="10"/>
        <color theme="1"/>
        <rFont val="Arial"/>
        <family val="2"/>
      </rPr>
      <t>(bridge deck)</t>
    </r>
  </si>
  <si>
    <t>C14.10.2.2</t>
  </si>
  <si>
    <t>Dismantle and remove all jacking equipment from site</t>
  </si>
  <si>
    <t>C14.10.3</t>
  </si>
  <si>
    <r>
      <t xml:space="preserve">Vertical jacking of the bridge deck </t>
    </r>
    <r>
      <rPr>
        <i/>
        <sz val="10"/>
        <color theme="1"/>
        <rFont val="Arial"/>
        <family val="2"/>
      </rPr>
      <t>(site details)</t>
    </r>
  </si>
  <si>
    <t>C14.11</t>
  </si>
  <si>
    <t>REPAIR OF STEEL ELEMENTS</t>
  </si>
  <si>
    <t>C14.11.1</t>
  </si>
  <si>
    <r>
      <t xml:space="preserve">Refurbishment of </t>
    </r>
    <r>
      <rPr>
        <i/>
        <sz val="10"/>
        <color theme="1"/>
        <rFont val="Arial"/>
        <family val="2"/>
      </rPr>
      <t>(describe item)</t>
    </r>
  </si>
  <si>
    <t>C14.11.2</t>
  </si>
  <si>
    <r>
      <t xml:space="preserve">Replacement of rivets or bolts with HSFG bolts </t>
    </r>
    <r>
      <rPr>
        <i/>
        <sz val="10"/>
        <color theme="1"/>
        <rFont val="Arial"/>
        <family val="2"/>
      </rPr>
      <t>(diameter and class indicated)</t>
    </r>
  </si>
  <si>
    <t>C20.1</t>
  </si>
  <si>
    <t>TESTING MATERIALS AND JUDGEMENT OF WORKMANSHIP</t>
  </si>
  <si>
    <t>C20.1.1</t>
  </si>
  <si>
    <t>C20.1.2</t>
  </si>
  <si>
    <t>Special tests requested by the Engineer</t>
  </si>
  <si>
    <t>C20.1.2.1</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</si>
  <si>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</si>
  <si>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</si>
  <si>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</si>
  <si>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</si>
  <si>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</si>
  <si>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</si>
  <si>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</si>
  <si>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</si>
  <si>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</si>
  <si>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C20.1.2.2</t>
  </si>
  <si>
    <t>Employer’s contribution to other special tests</t>
  </si>
  <si>
    <t>Handling costs and profit in respect of item C20.1.2.2(a)</t>
  </si>
  <si>
    <t>C20.1.3</t>
  </si>
  <si>
    <t>Providing testing equipment:</t>
  </si>
  <si>
    <t>C20.1.3.1</t>
  </si>
  <si>
    <t>Core drill</t>
  </si>
  <si>
    <t>C20.1.4</t>
  </si>
  <si>
    <t>Special tests using Automated Road condition assessment instruments operated by service providers as requested by the Engineer for acceptance control in terms of Clause A20.1.3.6b)(iii)</t>
  </si>
  <si>
    <t>C20.1.4.1</t>
  </si>
  <si>
    <t>Using Highspeed Inertial Non-Contact laser profilers (Clause A20.1.5.5c)(ii))</t>
  </si>
  <si>
    <t>Handling cost and profit in respect of item C20.1.4.1</t>
  </si>
  <si>
    <t>C20.1.4.2</t>
  </si>
  <si>
    <t>Using Direct Contact Devices (Clause A20.1.5.5c)(i))</t>
  </si>
  <si>
    <t>Handling cost and profit in respect of item C20.1.4.2</t>
  </si>
  <si>
    <t>C20.1.4.3</t>
  </si>
  <si>
    <t>Rutting measurements (Clause A20.1.5.5 d)(i))</t>
  </si>
  <si>
    <t>Handling cost and profit in respect of item C20.1.4.3</t>
  </si>
  <si>
    <t>C20.1.4.4</t>
  </si>
  <si>
    <t>Surface macro texture (Clause A20.1.5.5 b))</t>
  </si>
  <si>
    <t>Handling cost and profit in respect of item C20.1.4.4</t>
  </si>
  <si>
    <t>C20.1.4.5</t>
  </si>
  <si>
    <t>Deflection measurements (FWD) (Clause A20.1.5.5e))</t>
  </si>
  <si>
    <t>Handling cost and profit in respect of item C20.1.4.5</t>
  </si>
  <si>
    <t>C20.1.6.1</t>
  </si>
  <si>
    <t>Handling cost and profit in respect of item PC20.1.6.1</t>
  </si>
  <si>
    <t>SECTION D - D1000</t>
  </si>
  <si>
    <t>TRAINING, COACHING, GUIDANCE, MENTORING AND ASSISTANCE</t>
  </si>
  <si>
    <t>D10.01</t>
  </si>
  <si>
    <t>Target Group Participation</t>
  </si>
  <si>
    <t xml:space="preserve">Contract Participation Performance bonus </t>
  </si>
  <si>
    <t>D10.02</t>
  </si>
  <si>
    <t>Stakeholder and Community Liaison and Social Facilitation</t>
  </si>
  <si>
    <t xml:space="preserve">Cost of liaison, social facilitation and PLC support </t>
  </si>
  <si>
    <t xml:space="preserve">Handling cost and profit in respect of sub-item D10.02(a) </t>
  </si>
  <si>
    <t>D10.03</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</si>
  <si>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</si>
  <si>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</si>
  <si>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</si>
  <si>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</si>
  <si>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</si>
  <si>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(iv)</t>
  </si>
  <si>
    <t>Procurement process for the totality of all tenders concluded for the appointment of Targeted Enterprise suppliers</t>
  </si>
  <si>
    <t>Targeted Enterprise Procurement Coordinator</t>
  </si>
  <si>
    <t>D10.04</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</si>
  <si>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</si>
  <si>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</si>
  <si>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</si>
  <si>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</si>
  <si>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</si>
  <si>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D10.05</t>
  </si>
  <si>
    <t>Construction Works by Targeted Enterprises</t>
  </si>
  <si>
    <t>Payments associated with the construction works carried out by Targeted Enterprise subcontractors of CIDB 1 and 2 contractor grading designation appointed in terms of Section D</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</si>
  <si>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</si>
  <si>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</si>
  <si>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t>
  </si>
  <si>
    <t>D10.06</t>
  </si>
  <si>
    <t>Training, coaching, guidance, mentoring and assistance</t>
  </si>
  <si>
    <t>Training Costs</t>
  </si>
  <si>
    <t>Accredited NQF training</t>
  </si>
  <si>
    <t>Accredited generic skills training</t>
  </si>
  <si>
    <t>Community skills training</t>
  </si>
  <si>
    <t>Handling cost and profit in respect of subitems D10.06(a)(i), (ii) and (iii)</t>
  </si>
  <si>
    <t>Student experiential training</t>
  </si>
  <si>
    <t>Student stipends</t>
  </si>
  <si>
    <t>Provision of experiential training</t>
  </si>
  <si>
    <t>Training venue</t>
  </si>
  <si>
    <t>D10.07</t>
  </si>
  <si>
    <t>Community Development Component</t>
  </si>
  <si>
    <t>D10.07.01</t>
  </si>
  <si>
    <t>Contractor’s Personnel</t>
  </si>
  <si>
    <t>Contractor’s Training Staff</t>
  </si>
  <si>
    <t>Training Provider</t>
  </si>
  <si>
    <t>Practitioners</t>
  </si>
  <si>
    <t>Assessors</t>
  </si>
  <si>
    <t>Moderators</t>
  </si>
  <si>
    <t>Contractor’s Construction Management Staff</t>
  </si>
  <si>
    <t>Construction Manager</t>
  </si>
  <si>
    <t>Construction Mentors</t>
  </si>
  <si>
    <t>Construction Supervisors</t>
  </si>
  <si>
    <t>Clerk of Works</t>
  </si>
  <si>
    <t>D10.07.02</t>
  </si>
  <si>
    <t>Contractor’s Training Facility and Establishment of Staff</t>
  </si>
  <si>
    <t>Providing a Training Facility</t>
  </si>
  <si>
    <t>Establishment of the Contractor’s Training Staff for all CD component phases, including PPE</t>
  </si>
  <si>
    <t>Establishment of the Contractor’s Construction Management Staff during the Training phases of the CD component, including PPE</t>
  </si>
  <si>
    <t>D10.07.03</t>
  </si>
  <si>
    <t>Training and Skills Dvelopment Programme</t>
  </si>
  <si>
    <t>Resources Audit Chapter</t>
  </si>
  <si>
    <t>Skills Audit Chapter</t>
  </si>
  <si>
    <t>Market Analysis Chapter</t>
  </si>
  <si>
    <t>Approved Training and Skills Development Programme for the CD component</t>
  </si>
  <si>
    <t>D10.07.04</t>
  </si>
  <si>
    <t>Training Provisions</t>
  </si>
  <si>
    <t>Training for Trainee Targeted Enterprises</t>
  </si>
  <si>
    <t>NQF Level 2 training</t>
  </si>
  <si>
    <t>Trainee Credit</t>
  </si>
  <si>
    <t>NQF Level 3 training</t>
  </si>
  <si>
    <t>NQF Level 4 training</t>
  </si>
  <si>
    <t>NQF Level 5 training</t>
  </si>
  <si>
    <t>Targeted Labour</t>
  </si>
  <si>
    <t>Handling cost and profit i.r.o. item D10.07.04(b)(i)</t>
  </si>
  <si>
    <t>D10.07.05</t>
  </si>
  <si>
    <t>Theoretical (Classroom) Training</t>
  </si>
  <si>
    <t>Registration of Trainees</t>
  </si>
  <si>
    <t>Induction of Trainees</t>
  </si>
  <si>
    <t>Stationery and Learning Aids</t>
  </si>
  <si>
    <t>Learning Material, Workbooks and Logbooks</t>
  </si>
  <si>
    <t>Contract and Specification Documents</t>
  </si>
  <si>
    <t>D10.07.06</t>
  </si>
  <si>
    <t>Practical (Workplace) Training</t>
  </si>
  <si>
    <t>D10.07.07</t>
  </si>
  <si>
    <t>Contractor’s Responsibilities Towards Trainees</t>
  </si>
  <si>
    <t>Trainee Sustenence</t>
  </si>
  <si>
    <t>Handling cost and profit i.r.o. item D10.07.07(a)(i)</t>
  </si>
  <si>
    <t>Trainee Stipends</t>
  </si>
  <si>
    <t>Handling cost and profit i.r.o. item D10.07.07(b)(i)</t>
  </si>
  <si>
    <t>D10.07.08</t>
  </si>
  <si>
    <t>Construction Simulation Phase</t>
  </si>
  <si>
    <t>D10.07.09</t>
  </si>
  <si>
    <t>Construction Management Phase</t>
  </si>
  <si>
    <t>D10.07.10</t>
  </si>
  <si>
    <t>Construction of the CD Component Works</t>
  </si>
  <si>
    <t>Payments associated with the construction of the CD component Works carried out by Trainee Targeted Enterprise subcontractors of CIDB 1 to 4 contractor grading designation</t>
  </si>
  <si>
    <t>Handling costs and profit in respect of payment associated with subitem D10.07.10(a)</t>
  </si>
  <si>
    <t>Fluctuation between the main contractor’s rates and that of the Trainee Targeted Enterprise subcontractors</t>
  </si>
  <si>
    <t>Preliminary and General Obligations of Trainee Targeted Enterprise sub-contractors appointed for the CD component</t>
  </si>
  <si>
    <t>C2.3 SUMMARY OF PRICING SCHEDULE</t>
  </si>
  <si>
    <r>
      <t xml:space="preserve">CONTRACT SANRAL </t>
    </r>
    <r>
      <rPr>
        <b/>
        <i/>
        <sz val="10"/>
        <color rgb="FFBFBFBF"/>
        <rFont val="Arial"/>
        <family val="2"/>
      </rPr>
      <t>insert contract number</t>
    </r>
  </si>
  <si>
    <r>
      <t xml:space="preserve">FOR </t>
    </r>
    <r>
      <rPr>
        <b/>
        <i/>
        <sz val="10"/>
        <color rgb="FFBFBFBF"/>
        <rFont val="Arial"/>
        <family val="2"/>
      </rPr>
      <t>insert contract description</t>
    </r>
  </si>
  <si>
    <t>GENERAL</t>
  </si>
  <si>
    <t>SERVICES</t>
  </si>
  <si>
    <t>DRAINAGE</t>
  </si>
  <si>
    <t>EARTHWORKS AND PAVEMENT LAYERS MATERIALS</t>
  </si>
  <si>
    <t>EARTHWORKS AND PAVEMENT LAYERS CONSTRUCTION</t>
  </si>
  <si>
    <t>CONCRETE LAYERS</t>
  </si>
  <si>
    <t>MAINTENANCE AND REPAIR CONCRETE LAYERS</t>
  </si>
  <si>
    <t>REPAIR TO CONCRETE PANELS AND CONCRETE ADJACENT TO UNCONTROLLED CRACKS AND EXISTING JOINTS</t>
  </si>
  <si>
    <t>PRETREATMENT AND REPAIR EXISTING LAYERS</t>
  </si>
  <si>
    <t>SURFACE TREATMENTS</t>
  </si>
  <si>
    <t>ANCILLIARY ROAD WORKS</t>
  </si>
  <si>
    <t>C11.3</t>
  </si>
  <si>
    <t>GUIDE BLOCKS AND KILOMETRE MARKERS</t>
  </si>
  <si>
    <t>C11.5</t>
  </si>
  <si>
    <t>FENCING</t>
  </si>
  <si>
    <t>ROAD SIGNS</t>
  </si>
  <si>
    <t>GEOTECHNICAL</t>
  </si>
  <si>
    <t>MECHANICALLY STABILISED EARTH WALLS AND GABIONS</t>
  </si>
  <si>
    <t>STRUCTURES</t>
  </si>
  <si>
    <t>REPAIR AND REHABILITATION STRUCTURES</t>
  </si>
  <si>
    <t>QUALITY ASSURANCE</t>
  </si>
  <si>
    <t>SECTION D: STAKEHOLDER AND COMMUNITY LIAISON, AND TARGET LABOUR AND TARGETED ENTERPRISES UTILISATION AND DEVELOPMENT</t>
  </si>
  <si>
    <t>D1010</t>
  </si>
  <si>
    <t>SUBTOTAL A</t>
  </si>
  <si>
    <t>VALUE ADDED TAX:</t>
  </si>
  <si>
    <t xml:space="preserve">15% of Subtotal </t>
  </si>
  <si>
    <t xml:space="preserve">TOTAL CARRIED TO C.1.1.1 : FORM OF OFFER </t>
  </si>
  <si>
    <t xml:space="preserve">SIGNED BY TENDERER: </t>
  </si>
  <si>
    <t>Mobilisation period</t>
  </si>
  <si>
    <t>Execution of the works</t>
  </si>
  <si>
    <t>Suspension Cost</t>
  </si>
  <si>
    <t>De-establishment</t>
  </si>
  <si>
    <t>Re-establishment</t>
  </si>
  <si>
    <t>Suspension period</t>
  </si>
  <si>
    <t>Length</t>
  </si>
  <si>
    <t>Width</t>
  </si>
  <si>
    <t>Depth</t>
  </si>
  <si>
    <t>On Class B bedding (spigot &amp; socket, Class 100D)</t>
  </si>
  <si>
    <t>1500 x 1500 mm concrete box culvert</t>
  </si>
  <si>
    <t>1800 x 1800 mm concrete box culvert</t>
  </si>
  <si>
    <t xml:space="preserve">On Class A bedding </t>
  </si>
  <si>
    <t>Natural or crushed gravel material for the wearing course of an unsealed road (G7)</t>
  </si>
  <si>
    <t>S-E2 modified bitumen - hot applied</t>
  </si>
  <si>
    <t>Other test</t>
  </si>
  <si>
    <t>(a) 100 mm wide</t>
  </si>
  <si>
    <t>(b) 150 mm wide</t>
  </si>
  <si>
    <t>(c) 200 mm wide</t>
  </si>
  <si>
    <t>White lines broken or unbroken (Solvent)</t>
  </si>
  <si>
    <t>C11.7.2.4</t>
  </si>
  <si>
    <t>White lettering and symbols (Solvent)</t>
  </si>
  <si>
    <t>C11.7.2.5</t>
  </si>
  <si>
    <t>Yellow lettering and symbols  (Solvent)</t>
  </si>
  <si>
    <t>C11.7.2.7</t>
  </si>
  <si>
    <t>Transverse lines, painted island and arrestor bed markings (any colour) (water borne)</t>
  </si>
  <si>
    <t>C11.7.7.5</t>
  </si>
  <si>
    <t xml:space="preserve">Provision of temporary and permanent road studs </t>
  </si>
  <si>
    <t>C11.7.7.6</t>
  </si>
  <si>
    <t xml:space="preserve">Handling cost, profit and all other charges of sub item C11.7.7.5 </t>
  </si>
  <si>
    <t>C11.7.5</t>
  </si>
  <si>
    <t>Variations in rate of application:</t>
  </si>
  <si>
    <t>C11.7.5.1</t>
  </si>
  <si>
    <t>White paint</t>
  </si>
  <si>
    <t>ℓ</t>
  </si>
  <si>
    <t>C11.7.5.2</t>
  </si>
  <si>
    <t>Yellow paint</t>
  </si>
  <si>
    <t>PC11.7</t>
  </si>
  <si>
    <t>D751</t>
  </si>
  <si>
    <t>P10-1</t>
  </si>
  <si>
    <t>Area</t>
  </si>
  <si>
    <t>Sidewalks</t>
  </si>
  <si>
    <t>Volume</t>
  </si>
  <si>
    <t>Tonnage</t>
  </si>
  <si>
    <t>Cut Areas</t>
  </si>
  <si>
    <t>Fill Areas</t>
  </si>
  <si>
    <t>Soft Excavation</t>
  </si>
  <si>
    <t>Intermediate Excavation</t>
  </si>
  <si>
    <t>Hard Escavations</t>
  </si>
  <si>
    <t>To be comfirmed on site (Rock outcrops)</t>
  </si>
  <si>
    <t>Blasting</t>
  </si>
  <si>
    <t>To be comfirmed after drilling and mass haul</t>
  </si>
  <si>
    <t>Layerworks</t>
  </si>
  <si>
    <t>Surfacing</t>
  </si>
  <si>
    <t>Base</t>
  </si>
  <si>
    <t>Subbase</t>
  </si>
  <si>
    <t>Selected</t>
  </si>
  <si>
    <t>Drainage Layer</t>
  </si>
  <si>
    <t>Shoulder</t>
  </si>
  <si>
    <t>Biddim</t>
  </si>
  <si>
    <t xml:space="preserve">Material </t>
  </si>
  <si>
    <t>AC</t>
  </si>
  <si>
    <t>Seal</t>
  </si>
  <si>
    <t>BSM2</t>
  </si>
  <si>
    <t>G7</t>
  </si>
  <si>
    <t>G9</t>
  </si>
  <si>
    <t>Cut Volumes</t>
  </si>
  <si>
    <t>G2</t>
  </si>
  <si>
    <t>Option 1
Seal
100mm G2
125mm C4
150mm G7</t>
  </si>
  <si>
    <t>Option 2
Seal 
125mm C4
125mm C4
150mm G7</t>
  </si>
  <si>
    <t>Option 3
60mm S-A
20mm Sand
150 C4
150mm G7</t>
  </si>
  <si>
    <t>Option 4
Seal
100mm NME2
150 mm G6
150mm G8</t>
  </si>
  <si>
    <t>Option 4
Seal, 100mm NME2, 150 mm G6, 150mm G8</t>
  </si>
  <si>
    <t>Option 2
Seal, 125mm C4, 125mm C4, 150mm G7, R+R</t>
  </si>
  <si>
    <t>Option 1
Seal, 100mm G2, 125mm C4, 150mm G7, R+R</t>
  </si>
  <si>
    <t>Option 3
60mm S-A, 20mm Sand, 150 C4, 150mm G7, R+R</t>
  </si>
  <si>
    <t>Type G6 material (sidewalks)</t>
  </si>
  <si>
    <t>100 mm internal dia, perforated or slotted</t>
  </si>
  <si>
    <t>150 mm internal dia, perforated</t>
  </si>
  <si>
    <t>100 mm internal dia, unperforated</t>
  </si>
  <si>
    <t>150 mm internal dia, unperforated</t>
  </si>
  <si>
    <t>600 mm dia</t>
  </si>
  <si>
    <t>900 mm dia</t>
  </si>
  <si>
    <t>PC3.2.28</t>
  </si>
  <si>
    <t>Waterproofing of prefabricated culvert joints with a 500 mm wide composite membrane strip consisting of rubberized asphalt and cross-laminated high-density polyethylene film</t>
  </si>
  <si>
    <t>PC3.2.29</t>
  </si>
  <si>
    <t>Fill constructed with material obtained from commercial sources or sources provided by the contractor, including all haul</t>
  </si>
  <si>
    <t>PC3.2.29.1</t>
  </si>
  <si>
    <t>Gravel material (G7) in compacted layer thicknesses of 200 mm and less:</t>
  </si>
  <si>
    <t xml:space="preserve">Compacted to 93% of Maximum Dry Density </t>
  </si>
  <si>
    <t xml:space="preserve">Rock fill </t>
  </si>
  <si>
    <t>PC3.2.31</t>
  </si>
  <si>
    <t>Filled Joints</t>
  </si>
  <si>
    <t>Joints measured per square metre:</t>
  </si>
  <si>
    <t>Sealant (Dow Corning 888 silicone sealant or equivalent subject to the approval of the engineer):</t>
  </si>
  <si>
    <t>(i) Barrel wall Joints</t>
  </si>
  <si>
    <t>(ii) Floor slabs Joint and Apron slabs Joint</t>
  </si>
  <si>
    <t xml:space="preserve">(iii) Barrel wall and Wing wall Joints </t>
  </si>
  <si>
    <t>Galvanised high yield stress steel reinforcement bars:</t>
  </si>
  <si>
    <t>Fixing the gabion mattress to the apron slab</t>
  </si>
  <si>
    <t>PC3.2.33</t>
  </si>
  <si>
    <t>PC3.2.32</t>
  </si>
  <si>
    <t>Straight sections</t>
  </si>
  <si>
    <t>Curved sections, radius over 4m, but up to and including 20m</t>
  </si>
  <si>
    <t xml:space="preserve">Figure 12 kerb </t>
  </si>
  <si>
    <t>Straight Sections</t>
  </si>
  <si>
    <t xml:space="preserve">Curved sections, radius over 4m, but up to and including 20m </t>
  </si>
  <si>
    <t>Type G7 material</t>
  </si>
  <si>
    <t>Type G9 material</t>
  </si>
  <si>
    <t>Type G5B material</t>
  </si>
  <si>
    <t>Extra over for sealing during the specified embargo period (14mm Single Seal , MC3000 or Cutback S-E1 Binder)</t>
  </si>
  <si>
    <t>C1.5.5</t>
  </si>
  <si>
    <t>Maintenance of temporary deviations</t>
  </si>
  <si>
    <t>C1.5.5.1</t>
  </si>
  <si>
    <t>C1.5.5.5</t>
  </si>
  <si>
    <t>Base patching using crushed stone material stabilised with bitumen emulsion and cement</t>
  </si>
  <si>
    <t>C1.5.5.6</t>
  </si>
  <si>
    <t>Base and/or surface patching using cold premixed asphalt</t>
  </si>
  <si>
    <t>C1.5.5.7</t>
  </si>
  <si>
    <t>Base and/or surface patching using hot plant mixed asphalt</t>
  </si>
  <si>
    <t>tonne (t)</t>
  </si>
  <si>
    <t>C1.5.5.8</t>
  </si>
  <si>
    <t>Replacement of damaged guardrails</t>
  </si>
  <si>
    <t>C1.5.5.9</t>
  </si>
  <si>
    <t>Grading of temporary deviations and existing roads used as detours</t>
  </si>
  <si>
    <t>C1.5.5.10</t>
  </si>
  <si>
    <t>Watering of temporary deviations and existing roads used as detours</t>
  </si>
  <si>
    <t>C1.5.5.11</t>
  </si>
  <si>
    <t>C1.5.5.12</t>
  </si>
  <si>
    <t>Handling cost, profit and all other charges in respect of item C1.5.6.11</t>
  </si>
  <si>
    <t>C1.5.6</t>
  </si>
  <si>
    <t>Removal of temporary deviations</t>
  </si>
  <si>
    <t>Lower selected subgrade layer (150mm) compacted to 95% of MDD</t>
  </si>
  <si>
    <t>PC1.5.4</t>
  </si>
  <si>
    <t>Construction of temporary deviations</t>
  </si>
  <si>
    <t>C1.5.7.2</t>
  </si>
  <si>
    <t>Traffic cones, minimum height 750mm</t>
  </si>
  <si>
    <t>C1.5.7.8</t>
  </si>
  <si>
    <t>Traffic control stations</t>
  </si>
  <si>
    <t>Portable stop/go signs</t>
  </si>
  <si>
    <t>PC5.4.18</t>
  </si>
  <si>
    <t>Establishment of Plant:</t>
  </si>
  <si>
    <t>(a) Estalishment of cold in-situ recycling equipment/plant on site</t>
  </si>
  <si>
    <t>PC5.4.19</t>
  </si>
  <si>
    <t>PC5.4.20</t>
  </si>
  <si>
    <t>PC5.4.21</t>
  </si>
  <si>
    <t>PC5.4.22</t>
  </si>
  <si>
    <t>PC5.4.23</t>
  </si>
  <si>
    <t>PC5.4.24</t>
  </si>
  <si>
    <t>Cold In-Situ Recycled Granular Treated:</t>
  </si>
  <si>
    <t>(a) Using a recycler</t>
  </si>
  <si>
    <t>New (3rd Millennium) Modified Emulsion (NME) or equivalent</t>
  </si>
  <si>
    <t>Blading of surplus material to windrow</t>
  </si>
  <si>
    <t>Removal from site of surplus material</t>
  </si>
  <si>
    <t>Trial section where ordered (extra over items PC5.4.19 and PC5.4.20)</t>
  </si>
  <si>
    <t>Extra over item PC5.4.19 for adding extra material to the layer</t>
  </si>
  <si>
    <t>Establishment of conventional equipment/plant on site</t>
  </si>
  <si>
    <t xml:space="preserve">Base-layer (up to 200mm depth) compacted to the specified density (Table A5.6.5.3/1 and/or Table A5.6.10)
using an NME or equivalent                        </t>
  </si>
  <si>
    <t xml:space="preserve">Sub Base-layer (up to 200mm depth) compacted to the specified density (Table A5.6.5.3/1 and/or Table A5.6.10)
using an NME or equivalent                         </t>
  </si>
  <si>
    <t>PC</t>
  </si>
  <si>
    <t xml:space="preserve">Emulsion stabilised base layer compacted to 102% of MDD: 150mm thick (base (BSM2) bituminous stabilized </t>
  </si>
  <si>
    <t>G4</t>
  </si>
  <si>
    <t>C4 SW</t>
  </si>
  <si>
    <t>C4 P10</t>
  </si>
  <si>
    <t>C4 D751</t>
  </si>
  <si>
    <t>C4 BSM</t>
  </si>
  <si>
    <r>
      <t xml:space="preserve">Other costs during training </t>
    </r>
    <r>
      <rPr>
        <i/>
        <sz val="10"/>
        <color rgb="FFFF0000"/>
        <rFont val="Ubuntu"/>
        <family val="2"/>
      </rPr>
      <t>(specify)</t>
    </r>
  </si>
  <si>
    <r>
      <t>cubic metre (m</t>
    </r>
    <r>
      <rPr>
        <vertAlign val="superscript"/>
        <sz val="10"/>
        <color rgb="FF000000"/>
        <rFont val="Ubuntu"/>
        <family val="2"/>
      </rPr>
      <t>3</t>
    </r>
    <r>
      <rPr>
        <sz val="10"/>
        <color rgb="FF000000"/>
        <rFont val="Ubuntu"/>
        <family val="2"/>
      </rPr>
      <t>)</t>
    </r>
  </si>
  <si>
    <r>
      <t xml:space="preserve">Supply, lay, </t>
    </r>
    <r>
      <rPr>
        <b/>
        <sz val="10"/>
        <rFont val="Ubuntu"/>
        <family val="2"/>
      </rPr>
      <t>joint and test sewers</t>
    </r>
  </si>
  <si>
    <r>
      <t xml:space="preserve">… </t>
    </r>
    <r>
      <rPr>
        <i/>
        <sz val="10"/>
        <color theme="1"/>
        <rFont val="Ubuntu"/>
        <family val="2"/>
      </rPr>
      <t>(State for each sewer the pipe material type, class, joint type and the class of bedding etc.)</t>
    </r>
  </si>
  <si>
    <r>
      <t xml:space="preserve">… </t>
    </r>
    <r>
      <rPr>
        <i/>
        <sz val="10"/>
        <color theme="1"/>
        <rFont val="Ubuntu"/>
        <family val="2"/>
      </rPr>
      <t>(state diameter)</t>
    </r>
  </si>
  <si>
    <r>
      <t xml:space="preserve">… </t>
    </r>
    <r>
      <rPr>
        <i/>
        <sz val="10"/>
        <color theme="1"/>
        <rFont val="Ubuntu"/>
        <family val="2"/>
      </rPr>
      <t>(state for each sewer the pipe material type, class, joint type and the class of bedding etc.)</t>
    </r>
  </si>
  <si>
    <r>
      <t xml:space="preserve">…etc. </t>
    </r>
    <r>
      <rPr>
        <i/>
        <sz val="10"/>
        <color theme="1"/>
        <rFont val="Ubuntu"/>
        <family val="2"/>
      </rPr>
      <t>(insert additional items as required)</t>
    </r>
  </si>
  <si>
    <r>
      <t xml:space="preserve">… </t>
    </r>
    <r>
      <rPr>
        <i/>
        <sz val="10"/>
        <color theme="1"/>
        <rFont val="Ubuntu"/>
        <family val="2"/>
      </rPr>
      <t>(state for each sewer special the type, class, etc.)</t>
    </r>
  </si>
  <si>
    <r>
      <t xml:space="preserve">Concrete (Class A) bedding </t>
    </r>
    <r>
      <rPr>
        <i/>
        <sz val="10"/>
        <color theme="1"/>
        <rFont val="Ubuntu"/>
        <family val="2"/>
      </rPr>
      <t>(state class of concrete)</t>
    </r>
  </si>
  <si>
    <r>
      <t xml:space="preserve">Concrete encasement </t>
    </r>
    <r>
      <rPr>
        <i/>
        <sz val="10"/>
        <color theme="1"/>
        <rFont val="Ubuntu"/>
        <family val="2"/>
      </rPr>
      <t xml:space="preserve">(state class of concrete)  </t>
    </r>
  </si>
  <si>
    <r>
      <t xml:space="preserve">Manholes </t>
    </r>
    <r>
      <rPr>
        <i/>
        <sz val="10"/>
        <color theme="1"/>
        <rFont val="Ubuntu"/>
        <family val="2"/>
      </rPr>
      <t>(state type and drawing reference etc.)</t>
    </r>
    <r>
      <rPr>
        <sz val="10"/>
        <color theme="1"/>
        <rFont val="Ubuntu"/>
        <family val="2"/>
      </rPr>
      <t xml:space="preserve"> </t>
    </r>
  </si>
  <si>
    <r>
      <t xml:space="preserve">… </t>
    </r>
    <r>
      <rPr>
        <i/>
        <sz val="10"/>
        <color theme="1"/>
        <rFont val="Ubuntu"/>
        <family val="2"/>
      </rPr>
      <t>(state pipe size and depth range)</t>
    </r>
  </si>
  <si>
    <r>
      <t xml:space="preserve">Extra over item C2.3.5.1 for backdrops for manholes </t>
    </r>
    <r>
      <rPr>
        <i/>
        <sz val="10"/>
        <color theme="1"/>
        <rFont val="Ubuntu"/>
        <family val="2"/>
      </rPr>
      <t>(state type and drawing reference etc.)</t>
    </r>
  </si>
  <si>
    <r>
      <t xml:space="preserve">Inspection chambers </t>
    </r>
    <r>
      <rPr>
        <i/>
        <sz val="10"/>
        <color theme="1"/>
        <rFont val="Ubuntu"/>
        <family val="2"/>
      </rPr>
      <t>(state type and drawing reference etc.)</t>
    </r>
    <r>
      <rPr>
        <b/>
        <sz val="10"/>
        <color theme="1"/>
        <rFont val="Ubuntu"/>
        <family val="2"/>
      </rPr>
      <t xml:space="preserve"> </t>
    </r>
  </si>
  <si>
    <r>
      <t xml:space="preserve">Cleaning eyes </t>
    </r>
    <r>
      <rPr>
        <i/>
        <sz val="10"/>
        <color theme="1"/>
        <rFont val="Ubuntu"/>
        <family val="2"/>
      </rPr>
      <t>(state type and drawing reference etc.)</t>
    </r>
  </si>
  <si>
    <r>
      <t xml:space="preserve">… </t>
    </r>
    <r>
      <rPr>
        <i/>
        <sz val="10"/>
        <color theme="1"/>
        <rFont val="Ubuntu"/>
        <family val="2"/>
      </rPr>
      <t>(state depth range)</t>
    </r>
  </si>
  <si>
    <r>
      <t xml:space="preserve">Other structures </t>
    </r>
    <r>
      <rPr>
        <i/>
        <sz val="10"/>
        <color theme="1"/>
        <rFont val="Ubuntu"/>
        <family val="2"/>
      </rPr>
      <t>(state type and drawing reference etc.)</t>
    </r>
  </si>
  <si>
    <r>
      <t xml:space="preserve">… </t>
    </r>
    <r>
      <rPr>
        <i/>
        <sz val="10"/>
        <color theme="1"/>
        <rFont val="Ubuntu"/>
        <family val="2"/>
      </rPr>
      <t>(state type, strength class and size of cover and frame)</t>
    </r>
  </si>
  <si>
    <r>
      <t xml:space="preserve">… etc. </t>
    </r>
    <r>
      <rPr>
        <i/>
        <sz val="10"/>
        <color theme="1"/>
        <rFont val="Ubuntu"/>
        <family val="2"/>
      </rPr>
      <t>(insert additional items as required)</t>
    </r>
  </si>
  <si>
    <r>
      <t xml:space="preserve">Anchor blocks </t>
    </r>
    <r>
      <rPr>
        <i/>
        <sz val="10"/>
        <color theme="1"/>
        <rFont val="Ubuntu"/>
        <family val="2"/>
      </rPr>
      <t>(state type and drawing reference)</t>
    </r>
    <r>
      <rPr>
        <sz val="10"/>
        <color theme="1"/>
        <rFont val="Ubuntu"/>
        <family val="2"/>
      </rPr>
      <t xml:space="preserve"> </t>
    </r>
  </si>
  <si>
    <r>
      <t xml:space="preserve">Anchor blocks </t>
    </r>
    <r>
      <rPr>
        <i/>
        <sz val="10"/>
        <color theme="1"/>
        <rFont val="Ubuntu"/>
        <family val="2"/>
      </rPr>
      <t>(state type and drawing reference)</t>
    </r>
  </si>
  <si>
    <r>
      <t xml:space="preserve">Marker posts </t>
    </r>
    <r>
      <rPr>
        <i/>
        <sz val="10"/>
        <color theme="1"/>
        <rFont val="Ubuntu"/>
        <family val="2"/>
      </rPr>
      <t>(state type and drawing reference)</t>
    </r>
    <r>
      <rPr>
        <sz val="10"/>
        <color theme="1"/>
        <rFont val="Ubuntu"/>
        <family val="2"/>
      </rPr>
      <t xml:space="preserve"> </t>
    </r>
  </si>
  <si>
    <r>
      <t xml:space="preserve">Plug stoppers </t>
    </r>
    <r>
      <rPr>
        <i/>
        <sz val="10"/>
        <color theme="1"/>
        <rFont val="Ubuntu"/>
        <family val="2"/>
      </rPr>
      <t>(state type)</t>
    </r>
  </si>
  <si>
    <r>
      <t xml:space="preserve">… </t>
    </r>
    <r>
      <rPr>
        <i/>
        <sz val="10"/>
        <color theme="1"/>
        <rFont val="Ubuntu"/>
        <family val="2"/>
      </rPr>
      <t>(state type)</t>
    </r>
  </si>
  <si>
    <r>
      <t>Sewer connections</t>
    </r>
    <r>
      <rPr>
        <b/>
        <sz val="10"/>
        <color rgb="FF000000"/>
        <rFont val="Ubuntu"/>
        <family val="2"/>
      </rPr>
      <t xml:space="preserve"> (erf and existing line connections)</t>
    </r>
  </si>
  <si>
    <r>
      <t xml:space="preserve">Erf connections </t>
    </r>
    <r>
      <rPr>
        <i/>
        <sz val="10"/>
        <color theme="1"/>
        <rFont val="Ubuntu"/>
        <family val="2"/>
      </rPr>
      <t>(state type, depth range and drawing reference)</t>
    </r>
  </si>
  <si>
    <r>
      <t xml:space="preserve">Connection length </t>
    </r>
    <r>
      <rPr>
        <i/>
        <sz val="10"/>
        <color theme="1"/>
        <rFont val="Ubuntu"/>
        <family val="2"/>
      </rPr>
      <t>(state length in metres)</t>
    </r>
    <r>
      <rPr>
        <sz val="10"/>
        <color theme="1"/>
        <rFont val="Ubuntu"/>
        <family val="2"/>
      </rPr>
      <t xml:space="preserve"> </t>
    </r>
  </si>
  <si>
    <r>
      <t xml:space="preserve">Etc., </t>
    </r>
    <r>
      <rPr>
        <i/>
        <sz val="10"/>
        <rFont val="Ubuntu"/>
        <family val="2"/>
      </rPr>
      <t xml:space="preserve">(insert additional items as required) </t>
    </r>
  </si>
  <si>
    <r>
      <t xml:space="preserve">… </t>
    </r>
    <r>
      <rPr>
        <i/>
        <sz val="10"/>
        <color theme="1"/>
        <rFont val="Ubuntu"/>
        <family val="2"/>
      </rPr>
      <t>(state type, depth range, etc.)</t>
    </r>
  </si>
  <si>
    <r>
      <t xml:space="preserve">… </t>
    </r>
    <r>
      <rPr>
        <i/>
        <sz val="10"/>
        <color theme="1"/>
        <rFont val="Ubuntu"/>
        <family val="2"/>
      </rPr>
      <t>(state position, specification and drawing reference etc.)</t>
    </r>
  </si>
  <si>
    <r>
      <t xml:space="preserve">… </t>
    </r>
    <r>
      <rPr>
        <i/>
        <sz val="10"/>
        <color theme="1"/>
        <rFont val="Ubuntu"/>
        <family val="2"/>
      </rPr>
      <t>(state manhole type and drawing reference and height raised)</t>
    </r>
  </si>
  <si>
    <r>
      <t xml:space="preserve">… </t>
    </r>
    <r>
      <rPr>
        <i/>
        <sz val="10"/>
        <color theme="1"/>
        <rFont val="Ubuntu"/>
        <family val="2"/>
      </rPr>
      <t>(state manhole type and drawing reference and height lowered)</t>
    </r>
  </si>
  <si>
    <r>
      <t>Testing of sewer manholes</t>
    </r>
    <r>
      <rPr>
        <sz val="10"/>
        <rFont val="Ubuntu"/>
        <family val="2"/>
      </rPr>
      <t xml:space="preserve">  </t>
    </r>
  </si>
  <si>
    <r>
      <t>CCTV camera inspections</t>
    </r>
    <r>
      <rPr>
        <sz val="10"/>
        <rFont val="Ubuntu"/>
        <family val="2"/>
      </rPr>
      <t xml:space="preserve"> </t>
    </r>
  </si>
  <si>
    <r>
      <t xml:space="preserve">… </t>
    </r>
    <r>
      <rPr>
        <i/>
        <sz val="10"/>
        <color theme="1"/>
        <rFont val="Ubuntu"/>
        <family val="2"/>
      </rPr>
      <t>(state pipe diameter)</t>
    </r>
  </si>
  <si>
    <r>
      <t xml:space="preserve">… </t>
    </r>
    <r>
      <rPr>
        <i/>
        <sz val="10"/>
        <color theme="1"/>
        <rFont val="Ubuntu"/>
        <family val="2"/>
      </rPr>
      <t>(Pay items C2.3.12 to C2.3.20 have been deliberately left for use for additional contract specific sewer related pay items inserted via the Contract Documentation)</t>
    </r>
  </si>
  <si>
    <r>
      <t xml:space="preserve">… </t>
    </r>
    <r>
      <rPr>
        <i/>
        <sz val="10"/>
        <color theme="1"/>
        <rFont val="Ubuntu"/>
        <family val="2"/>
      </rPr>
      <t>(state for each water main the pipe material type, class, coupling type and the class of bedding etc.)</t>
    </r>
  </si>
  <si>
    <r>
      <t xml:space="preserve">… </t>
    </r>
    <r>
      <rPr>
        <i/>
        <sz val="10"/>
        <color theme="1"/>
        <rFont val="Ubuntu"/>
        <family val="2"/>
      </rPr>
      <t>(state for each water main fitting or special the type, class etc.)</t>
    </r>
  </si>
  <si>
    <r>
      <t xml:space="preserve">… </t>
    </r>
    <r>
      <rPr>
        <i/>
        <sz val="10"/>
        <color theme="1"/>
        <rFont val="Ubuntu"/>
        <family val="2"/>
      </rPr>
      <t>(state for each water main valve the type, class etc.)</t>
    </r>
  </si>
  <si>
    <r>
      <t xml:space="preserve">... </t>
    </r>
    <r>
      <rPr>
        <i/>
        <sz val="10"/>
        <color theme="1"/>
        <rFont val="Ubuntu"/>
        <family val="2"/>
      </rPr>
      <t>(state for each water main valve the type, class etc.)</t>
    </r>
  </si>
  <si>
    <r>
      <t xml:space="preserve">… </t>
    </r>
    <r>
      <rPr>
        <i/>
        <sz val="10"/>
        <color theme="1"/>
        <rFont val="Ubuntu"/>
        <family val="2"/>
      </rPr>
      <t>(state for each water main the pipe material type and coupling type)</t>
    </r>
  </si>
  <si>
    <r>
      <t xml:space="preserve">… </t>
    </r>
    <r>
      <rPr>
        <i/>
        <sz val="10"/>
        <color theme="1"/>
        <rFont val="Ubuntu"/>
        <family val="2"/>
      </rPr>
      <t>(state for each water main the pipe collar and special coupling type)</t>
    </r>
  </si>
  <si>
    <r>
      <t xml:space="preserve">… </t>
    </r>
    <r>
      <rPr>
        <i/>
        <sz val="10"/>
        <color theme="1"/>
        <rFont val="Ubuntu"/>
        <family val="2"/>
      </rPr>
      <t>(state for each short run water main the pipe material type, class and class of bedding etc.)</t>
    </r>
  </si>
  <si>
    <r>
      <t xml:space="preserve">… </t>
    </r>
    <r>
      <rPr>
        <i/>
        <sz val="10"/>
        <color theme="1"/>
        <rFont val="Ubuntu"/>
        <family val="2"/>
      </rPr>
      <t>(state pipe diameter and length)</t>
    </r>
  </si>
  <si>
    <r>
      <t xml:space="preserve">… </t>
    </r>
    <r>
      <rPr>
        <i/>
        <sz val="10"/>
        <color theme="1"/>
        <rFont val="Ubuntu"/>
        <family val="2"/>
      </rPr>
      <t>(state for each short run water main the fitting, bend or special type, class etc.)</t>
    </r>
  </si>
  <si>
    <r>
      <t xml:space="preserve">… </t>
    </r>
    <r>
      <rPr>
        <i/>
        <sz val="10"/>
        <color theme="1"/>
        <rFont val="Ubuntu"/>
        <family val="2"/>
      </rPr>
      <t>(state for each water main the number of joints to be encased (wrapped))</t>
    </r>
  </si>
  <si>
    <r>
      <t xml:space="preserve">… </t>
    </r>
    <r>
      <rPr>
        <i/>
        <sz val="10"/>
        <color theme="1"/>
        <rFont val="Ubuntu"/>
        <family val="2"/>
      </rPr>
      <t>(describe hydrant type)</t>
    </r>
  </si>
  <si>
    <r>
      <t xml:space="preserve">… </t>
    </r>
    <r>
      <rPr>
        <i/>
        <sz val="10"/>
        <color theme="1"/>
        <rFont val="Ubuntu"/>
        <family val="2"/>
      </rPr>
      <t>(describe water meter type)</t>
    </r>
  </si>
  <si>
    <r>
      <t xml:space="preserve">Concrete encasement </t>
    </r>
    <r>
      <rPr>
        <i/>
        <sz val="10"/>
        <color theme="1"/>
        <rFont val="Ubuntu"/>
        <family val="2"/>
      </rPr>
      <t>(state class of concrete)</t>
    </r>
    <r>
      <rPr>
        <sz val="10"/>
        <color theme="1"/>
        <rFont val="Ubuntu"/>
        <family val="2"/>
      </rPr>
      <t xml:space="preserve"> </t>
    </r>
  </si>
  <si>
    <r>
      <t xml:space="preserve">Manholes </t>
    </r>
    <r>
      <rPr>
        <i/>
        <sz val="10"/>
        <color theme="1"/>
        <rFont val="Ubuntu"/>
        <family val="2"/>
      </rPr>
      <t>(state type and drawing references etc.)</t>
    </r>
    <r>
      <rPr>
        <sz val="10"/>
        <color theme="1"/>
        <rFont val="Ubuntu"/>
        <family val="2"/>
      </rPr>
      <t xml:space="preserve"> </t>
    </r>
  </si>
  <si>
    <r>
      <t xml:space="preserve">Valve chambers </t>
    </r>
    <r>
      <rPr>
        <i/>
        <sz val="10"/>
        <color theme="1"/>
        <rFont val="Ubuntu"/>
        <family val="2"/>
      </rPr>
      <t>(state valve type (gate valve, single or double air valve etc.)</t>
    </r>
    <r>
      <rPr>
        <sz val="10"/>
        <color theme="1"/>
        <rFont val="Ubuntu"/>
        <family val="2"/>
      </rPr>
      <t xml:space="preserve"> and drawing references etc.</t>
    </r>
  </si>
  <si>
    <r>
      <t xml:space="preserve">Hydrant chambers </t>
    </r>
    <r>
      <rPr>
        <i/>
        <sz val="10"/>
        <color theme="1"/>
        <rFont val="Ubuntu"/>
        <family val="2"/>
      </rPr>
      <t>(state type etc. and drawing references etc.)</t>
    </r>
    <r>
      <rPr>
        <b/>
        <sz val="10"/>
        <color theme="1"/>
        <rFont val="Ubuntu"/>
        <family val="2"/>
      </rPr>
      <t xml:space="preserve"> </t>
    </r>
  </si>
  <si>
    <r>
      <t xml:space="preserve">Other structures </t>
    </r>
    <r>
      <rPr>
        <i/>
        <sz val="10"/>
        <color theme="1"/>
        <rFont val="Ubuntu"/>
        <family val="2"/>
      </rPr>
      <t>(state type etc. and drawing reference etc.)</t>
    </r>
  </si>
  <si>
    <r>
      <t xml:space="preserve">… </t>
    </r>
    <r>
      <rPr>
        <i/>
        <sz val="10"/>
        <color theme="1"/>
        <rFont val="Ubuntu"/>
        <family val="2"/>
      </rPr>
      <t>(describe manhole or chamber and state type of cover and frame)</t>
    </r>
  </si>
  <si>
    <r>
      <t xml:space="preserve">Water main </t>
    </r>
    <r>
      <rPr>
        <b/>
        <sz val="10"/>
        <color rgb="FF000000"/>
        <rFont val="Ubuntu"/>
        <family val="2"/>
      </rPr>
      <t>accessories (anchor or thrust blocks, pedestals or marker posts etc.)</t>
    </r>
  </si>
  <si>
    <r>
      <t xml:space="preserve">Anchor or thrust blocks </t>
    </r>
    <r>
      <rPr>
        <i/>
        <sz val="10"/>
        <color theme="1"/>
        <rFont val="Ubuntu"/>
        <family val="2"/>
      </rPr>
      <t>(state type and drawing reference)</t>
    </r>
    <r>
      <rPr>
        <sz val="10"/>
        <color theme="1"/>
        <rFont val="Ubuntu"/>
        <family val="2"/>
      </rPr>
      <t xml:space="preserve"> </t>
    </r>
  </si>
  <si>
    <r>
      <t xml:space="preserve">Anchor or thrust blocks </t>
    </r>
    <r>
      <rPr>
        <i/>
        <sz val="10"/>
        <color theme="1"/>
        <rFont val="Ubuntu"/>
        <family val="2"/>
      </rPr>
      <t>(state type and drawing reference)</t>
    </r>
  </si>
  <si>
    <r>
      <t xml:space="preserve">Pedestals </t>
    </r>
    <r>
      <rPr>
        <i/>
        <sz val="10"/>
        <color theme="1"/>
        <rFont val="Ubuntu"/>
        <family val="2"/>
      </rPr>
      <t>(state type and drawing reference)</t>
    </r>
  </si>
  <si>
    <r>
      <t xml:space="preserve">Marker posts or blocks </t>
    </r>
    <r>
      <rPr>
        <i/>
        <sz val="10"/>
        <color theme="1"/>
        <rFont val="Ubuntu"/>
        <family val="2"/>
      </rPr>
      <t>(state type and drawing reference)</t>
    </r>
    <r>
      <rPr>
        <sz val="10"/>
        <color theme="1"/>
        <rFont val="Ubuntu"/>
        <family val="2"/>
      </rPr>
      <t xml:space="preserve"> </t>
    </r>
  </si>
  <si>
    <r>
      <t>Connections</t>
    </r>
    <r>
      <rPr>
        <b/>
        <sz val="10"/>
        <color rgb="FF000000"/>
        <rFont val="Ubuntu"/>
        <family val="2"/>
      </rPr>
      <t xml:space="preserve"> to existing water mains</t>
    </r>
    <r>
      <rPr>
        <b/>
        <sz val="10"/>
        <rFont val="Ubuntu"/>
        <family val="2"/>
      </rPr>
      <t xml:space="preserve"> </t>
    </r>
  </si>
  <si>
    <r>
      <t xml:space="preserve">… </t>
    </r>
    <r>
      <rPr>
        <i/>
        <sz val="10"/>
        <color theme="1"/>
        <rFont val="Ubuntu"/>
        <family val="2"/>
      </rPr>
      <t>(state connection details)</t>
    </r>
  </si>
  <si>
    <r>
      <t xml:space="preserve">… </t>
    </r>
    <r>
      <rPr>
        <i/>
        <sz val="10"/>
        <color theme="1"/>
        <rFont val="Ubuntu"/>
        <family val="2"/>
      </rPr>
      <t>(state type and drawing reference and height lowered)</t>
    </r>
  </si>
  <si>
    <r>
      <t xml:space="preserve">… </t>
    </r>
    <r>
      <rPr>
        <i/>
        <sz val="10"/>
        <color theme="1"/>
        <rFont val="Ubuntu"/>
        <family val="2"/>
      </rPr>
      <t>(state diameter of pipe disinfected)</t>
    </r>
  </si>
  <si>
    <t>Type G4A material</t>
  </si>
  <si>
    <t>C1.2.6</t>
  </si>
  <si>
    <t>Work adjacent to properties</t>
  </si>
  <si>
    <t>C1.2.6.1</t>
  </si>
  <si>
    <t>Survey of adjacent properties</t>
  </si>
  <si>
    <t>no.</t>
  </si>
  <si>
    <t>C1.2.6.2</t>
  </si>
  <si>
    <t>Preventive and/or mitigation measures</t>
  </si>
  <si>
    <t>C1.2.6.3</t>
  </si>
  <si>
    <t>Handling cost, profit and all other charges in respect of item C1.2.6.2</t>
  </si>
  <si>
    <t>PC9.1.17</t>
  </si>
  <si>
    <t>Installation of speedhumps using continuously graded asphalt (using Class A-P1 modified binder and 30 mm maximum aggregate size), complete including saw cutting, tack coat and shaping but excluding signs and markings. Refer detail on Drawing No. SC/012/TD01/PD01</t>
  </si>
  <si>
    <t>PC9.1.18</t>
  </si>
  <si>
    <t>Installation of raised pedestrain crossing using continuously graded asphalt (using Class A-P1 modified binder and 30 mm maximum aggregate size), complete including saw cutting, tack coat and shaping but excluding signs and markings. Refer detail on Drawing No. SC/012/TD01/PD01</t>
  </si>
  <si>
    <r>
      <t>cubic metre (m</t>
    </r>
    <r>
      <rPr>
        <vertAlign val="superscript"/>
        <sz val="10"/>
        <rFont val="Ubuntu"/>
        <family val="2"/>
      </rPr>
      <t>3</t>
    </r>
    <r>
      <rPr>
        <sz val="10"/>
        <rFont val="Ubuntu"/>
        <family val="2"/>
      </rPr>
      <t>)</t>
    </r>
  </si>
  <si>
    <r>
      <t>square metre-pass (m</t>
    </r>
    <r>
      <rPr>
        <vertAlign val="superscript"/>
        <sz val="10"/>
        <rFont val="Ubuntu"/>
        <family val="2"/>
      </rPr>
      <t>2</t>
    </r>
    <r>
      <rPr>
        <sz val="10"/>
        <rFont val="Ubuntu"/>
        <family val="2"/>
      </rPr>
      <t>-pass)</t>
    </r>
  </si>
  <si>
    <r>
      <t>square metre (m</t>
    </r>
    <r>
      <rPr>
        <vertAlign val="superscript"/>
        <sz val="10"/>
        <rFont val="Ubuntu"/>
        <family val="2"/>
      </rPr>
      <t>2</t>
    </r>
    <r>
      <rPr>
        <sz val="10"/>
        <rFont val="Ubuntu"/>
        <family val="2"/>
      </rPr>
      <t>)</t>
    </r>
  </si>
  <si>
    <t>Excavation and backfilling for road sign supports (not applicable to kilometre posts)</t>
  </si>
  <si>
    <r>
      <t xml:space="preserve">On steel posts used at specific locations </t>
    </r>
    <r>
      <rPr>
        <i/>
        <sz val="10"/>
        <rFont val="Ubuntu"/>
        <family val="2"/>
      </rPr>
      <t>(Drawing reference)</t>
    </r>
    <r>
      <rPr>
        <b/>
        <i/>
        <sz val="10"/>
        <rFont val="Ubuntu"/>
        <family val="2"/>
      </rPr>
      <t xml:space="preserve"> </t>
    </r>
  </si>
  <si>
    <r>
      <t xml:space="preserve">On concrete or other surfaces, with spacer blocks but without posts </t>
    </r>
    <r>
      <rPr>
        <i/>
        <sz val="10"/>
        <rFont val="Ubuntu"/>
        <family val="2"/>
      </rPr>
      <t>(Drawing reference)</t>
    </r>
    <r>
      <rPr>
        <b/>
        <i/>
        <sz val="10"/>
        <rFont val="Ubuntu"/>
        <family val="2"/>
      </rPr>
      <t xml:space="preserve"> </t>
    </r>
  </si>
  <si>
    <r>
      <t xml:space="preserve">End treatments where single guardrail sections are specified </t>
    </r>
    <r>
      <rPr>
        <i/>
        <sz val="10"/>
        <rFont val="Ubuntu"/>
        <family val="2"/>
      </rPr>
      <t>(Drawing reference)</t>
    </r>
    <r>
      <rPr>
        <b/>
        <i/>
        <sz val="10"/>
        <rFont val="Ubuntu"/>
        <family val="2"/>
      </rPr>
      <t xml:space="preserve"> </t>
    </r>
  </si>
  <si>
    <r>
      <t xml:space="preserve">End treatments where double guardrail sections are specified </t>
    </r>
    <r>
      <rPr>
        <i/>
        <sz val="10"/>
        <rFont val="Ubuntu"/>
        <family val="2"/>
      </rPr>
      <t>(Drawing reference)</t>
    </r>
    <r>
      <rPr>
        <b/>
        <i/>
        <sz val="10"/>
        <rFont val="Ubuntu"/>
        <family val="2"/>
      </rPr>
      <t xml:space="preserve"> </t>
    </r>
  </si>
  <si>
    <r>
      <t xml:space="preserve">Bridge adaptors (including extra rails and posts) </t>
    </r>
    <r>
      <rPr>
        <i/>
        <sz val="10"/>
        <rFont val="Ubuntu"/>
        <family val="2"/>
      </rPr>
      <t>(Drawing reference)</t>
    </r>
  </si>
  <si>
    <r>
      <t>Extra over C11.4.1.2(d) and C11.4.1.2(e) for excavating holes for posts using labour enhanced methods (soft and intermediate)</t>
    </r>
    <r>
      <rPr>
        <b/>
        <i/>
        <sz val="10"/>
        <rFont val="Ubuntu"/>
        <family val="2"/>
      </rPr>
      <t xml:space="preserve"> </t>
    </r>
  </si>
  <si>
    <t>Complete longitudinal barrier system to EN 1317 or AASHTO MASH or NCHRP350 as alternative where no MASH product is available:</t>
  </si>
  <si>
    <r>
      <t xml:space="preserve">Guardrail system </t>
    </r>
    <r>
      <rPr>
        <i/>
        <sz val="10"/>
        <rFont val="Ubuntu"/>
        <family val="2"/>
      </rPr>
      <t>(state criteria including containment level &amp; working width)</t>
    </r>
  </si>
  <si>
    <r>
      <t xml:space="preserve">Cable barrier system </t>
    </r>
    <r>
      <rPr>
        <i/>
        <sz val="10"/>
        <rFont val="Ubuntu"/>
        <family val="2"/>
      </rPr>
      <t>(state criteria including containment level &amp; working width)</t>
    </r>
  </si>
  <si>
    <r>
      <t xml:space="preserve">Concrete barrier system </t>
    </r>
    <r>
      <rPr>
        <i/>
        <sz val="10"/>
        <rFont val="Ubuntu"/>
        <family val="2"/>
      </rPr>
      <t>(state criteria including containment level &amp; working width)</t>
    </r>
  </si>
  <si>
    <t>Terminal sections for the following to EN 1317 or AASHTO MASH or NCHRP350 as alternative where no MASH product is available:</t>
  </si>
  <si>
    <r>
      <t xml:space="preserve">End treatments </t>
    </r>
    <r>
      <rPr>
        <i/>
        <sz val="10"/>
        <rFont val="Ubuntu"/>
        <family val="2"/>
      </rPr>
      <t>(state criteria EN or MASH and containment level)</t>
    </r>
  </si>
  <si>
    <r>
      <t xml:space="preserve">Crash cushions </t>
    </r>
    <r>
      <rPr>
        <i/>
        <sz val="10"/>
        <rFont val="Ubuntu"/>
        <family val="2"/>
      </rPr>
      <t>(state criteria EN or MASH and containment level)</t>
    </r>
  </si>
  <si>
    <r>
      <t xml:space="preserve">Transitions </t>
    </r>
    <r>
      <rPr>
        <i/>
        <sz val="10"/>
        <rFont val="Ubuntu"/>
        <family val="2"/>
      </rPr>
      <t>(state criteria EN or MASH and containment level, etc.)</t>
    </r>
  </si>
  <si>
    <r>
      <t xml:space="preserve">Other types </t>
    </r>
    <r>
      <rPr>
        <i/>
        <sz val="10"/>
        <rFont val="Ubuntu"/>
        <family val="2"/>
      </rPr>
      <t>(state criteria EN or MASH and containment level, etc.)</t>
    </r>
  </si>
  <si>
    <r>
      <t xml:space="preserve">Relocation of temporary systems </t>
    </r>
    <r>
      <rPr>
        <i/>
        <sz val="10"/>
        <rFont val="Ubuntu"/>
        <family val="2"/>
      </rPr>
      <t>(Type, EN or MASH, or NCHRP350 as alternative where no MASH product is available, containment level and working width indicated)</t>
    </r>
  </si>
  <si>
    <r>
      <t xml:space="preserve">In situ cast concrete barriers </t>
    </r>
    <r>
      <rPr>
        <i/>
        <sz val="10"/>
        <rFont val="Ubuntu"/>
        <family val="2"/>
      </rPr>
      <t>(reference to drawing)</t>
    </r>
  </si>
  <si>
    <r>
      <t xml:space="preserve">Precast concrete barriers </t>
    </r>
    <r>
      <rPr>
        <i/>
        <sz val="10"/>
        <rFont val="Ubuntu"/>
        <family val="2"/>
      </rPr>
      <t>(reference to drawing)</t>
    </r>
  </si>
  <si>
    <r>
      <t xml:space="preserve">Installation and removal of precast concrete barrier system </t>
    </r>
    <r>
      <rPr>
        <i/>
        <sz val="10"/>
        <rFont val="Ubuntu"/>
        <family val="2"/>
      </rPr>
      <t>(reference to drawing)</t>
    </r>
  </si>
  <si>
    <r>
      <t xml:space="preserve">Steel </t>
    </r>
    <r>
      <rPr>
        <i/>
        <sz val="10"/>
        <rFont val="Ubuntu"/>
        <family val="2"/>
      </rPr>
      <t>(drawing reference)</t>
    </r>
  </si>
  <si>
    <r>
      <t>Extra over C11.4.5.1 and C11.4.5.2 for excavating holes of posts using labour enhanced methods</t>
    </r>
    <r>
      <rPr>
        <b/>
        <i/>
        <sz val="10"/>
        <rFont val="Ubuntu"/>
        <family val="2"/>
      </rPr>
      <t xml:space="preserve"> </t>
    </r>
  </si>
  <si>
    <r>
      <t>Renovating guardrail material:</t>
    </r>
    <r>
      <rPr>
        <i/>
        <sz val="10"/>
        <rFont val="Ubuntu"/>
        <family val="2"/>
      </rPr>
      <t xml:space="preserve"> </t>
    </r>
  </si>
  <si>
    <r>
      <t>Extra over C11.4.10.4 and C11.4.10.5 for excavating holes of posts using labour enhanced methods (soft and intermediate)</t>
    </r>
    <r>
      <rPr>
        <b/>
        <i/>
        <sz val="10"/>
        <rFont val="Ubuntu"/>
        <family val="2"/>
      </rPr>
      <t xml:space="preserve"> </t>
    </r>
  </si>
  <si>
    <r>
      <t xml:space="preserve">Reinforcing plates </t>
    </r>
    <r>
      <rPr>
        <i/>
        <sz val="10"/>
        <rFont val="Ubuntu"/>
        <family val="2"/>
      </rPr>
      <t>(reference to drawing)</t>
    </r>
  </si>
  <si>
    <r>
      <t>Excavating foundation trenches in intermediate material using labour enhanced construction methods 0 m to 1,0m depth</t>
    </r>
    <r>
      <rPr>
        <i/>
        <sz val="10"/>
        <rFont val="Ubuntu"/>
        <family val="2"/>
      </rPr>
      <t xml:space="preserve"> </t>
    </r>
  </si>
  <si>
    <r>
      <t xml:space="preserve">Packed riprap </t>
    </r>
    <r>
      <rPr>
        <i/>
        <sz val="10"/>
        <rFont val="Ubuntu"/>
        <family val="2"/>
      </rPr>
      <t>(“critical mass of stone” and thickness indicated)</t>
    </r>
  </si>
  <si>
    <r>
      <t xml:space="preserve">Extra over item C11.1.3.1 for constructing packed riprap using labour enhanced construction methods </t>
    </r>
    <r>
      <rPr>
        <i/>
        <sz val="10"/>
        <rFont val="Ubuntu"/>
        <family val="2"/>
      </rPr>
      <t>(maximum size of stone shall be 0,03 m</t>
    </r>
    <r>
      <rPr>
        <i/>
        <vertAlign val="superscript"/>
        <sz val="10"/>
        <rFont val="Ubuntu"/>
        <family val="2"/>
      </rPr>
      <t>3</t>
    </r>
    <r>
      <rPr>
        <i/>
        <sz val="10"/>
        <rFont val="Ubuntu"/>
        <family val="2"/>
      </rPr>
      <t xml:space="preserve"> or a maximum mass of 30 kg)</t>
    </r>
  </si>
  <si>
    <r>
      <t xml:space="preserve">Dumped riprap </t>
    </r>
    <r>
      <rPr>
        <i/>
        <sz val="10"/>
        <rFont val="Ubuntu"/>
        <family val="2"/>
      </rPr>
      <t>(critical mass of stone and thickness indicated)</t>
    </r>
  </si>
  <si>
    <r>
      <t xml:space="preserve">Geotextile </t>
    </r>
    <r>
      <rPr>
        <i/>
        <sz val="10"/>
        <rFont val="Ubuntu"/>
        <family val="2"/>
      </rPr>
      <t>(type, class and grade stated)</t>
    </r>
  </si>
  <si>
    <r>
      <t xml:space="preserve">Prefabricated concrete grass blocks </t>
    </r>
    <r>
      <rPr>
        <i/>
        <sz val="10"/>
        <rFont val="Ubuntu"/>
        <family val="2"/>
      </rPr>
      <t>(type and thickness indicated)</t>
    </r>
  </si>
  <si>
    <r>
      <t xml:space="preserve">Concrete edge beams </t>
    </r>
    <r>
      <rPr>
        <i/>
        <sz val="10"/>
        <rFont val="Ubuntu"/>
        <family val="2"/>
      </rPr>
      <t>(25/20))</t>
    </r>
  </si>
  <si>
    <t>Cationic Spray-grade Emulsion (62,5% bitumen content)</t>
  </si>
  <si>
    <r>
      <t xml:space="preserve">Uniform section from km … to km … </t>
    </r>
    <r>
      <rPr>
        <i/>
        <sz val="10"/>
        <rFont val="Ubuntu"/>
        <family val="2"/>
      </rPr>
      <t>(specify)</t>
    </r>
  </si>
  <si>
    <r>
      <t>Construction of a trial section using conventional construction equipment (</t>
    </r>
    <r>
      <rPr>
        <b/>
        <i/>
        <sz val="10"/>
        <rFont val="Ubuntu"/>
        <family val="2"/>
      </rPr>
      <t>180mm BSM1 base</t>
    </r>
    <r>
      <rPr>
        <b/>
        <sz val="10"/>
        <rFont val="Ubuntu"/>
        <family val="2"/>
      </rPr>
      <t>)</t>
    </r>
  </si>
  <si>
    <r>
      <t xml:space="preserve">Asphalt wearing course </t>
    </r>
    <r>
      <rPr>
        <i/>
        <sz val="10"/>
        <rFont val="Ubuntu"/>
        <family val="2"/>
      </rPr>
      <t>(specify nominal depth)</t>
    </r>
  </si>
  <si>
    <r>
      <t xml:space="preserve">Crushed stone base </t>
    </r>
    <r>
      <rPr>
        <i/>
        <sz val="10"/>
        <rFont val="Ubuntu"/>
        <family val="2"/>
      </rPr>
      <t>(specify nominal depth)</t>
    </r>
  </si>
  <si>
    <r>
      <t xml:space="preserve">Stabilised crushed stone </t>
    </r>
    <r>
      <rPr>
        <i/>
        <sz val="10"/>
        <rFont val="Ubuntu"/>
        <family val="2"/>
      </rPr>
      <t>(specify nominal depth)</t>
    </r>
  </si>
  <si>
    <r>
      <t xml:space="preserve">Stabilised gravel layer </t>
    </r>
    <r>
      <rPr>
        <i/>
        <sz val="10"/>
        <rFont val="Ubuntu"/>
        <family val="2"/>
      </rPr>
      <t>(specify nominal depth)</t>
    </r>
  </si>
  <si>
    <r>
      <t xml:space="preserve">Other vibratory rollers </t>
    </r>
    <r>
      <rPr>
        <i/>
        <sz val="10"/>
        <rFont val="Ubuntu"/>
        <family val="2"/>
      </rPr>
      <t>(specify)</t>
    </r>
  </si>
  <si>
    <r>
      <t xml:space="preserve">Other rollers </t>
    </r>
    <r>
      <rPr>
        <i/>
        <sz val="10"/>
        <rFont val="Ubuntu"/>
        <family val="2"/>
      </rPr>
      <t>(specify)</t>
    </r>
  </si>
  <si>
    <r>
      <t xml:space="preserve">Cross mixing of material </t>
    </r>
    <r>
      <rPr>
        <i/>
        <sz val="10"/>
        <rFont val="Ubuntu"/>
        <family val="2"/>
      </rPr>
      <t>(specify nominal depth)</t>
    </r>
  </si>
  <si>
    <r>
      <t xml:space="preserve">Using non-cemented material compacted to ... mm thick </t>
    </r>
    <r>
      <rPr>
        <i/>
        <sz val="10"/>
        <rFont val="Ubuntu"/>
        <family val="2"/>
      </rPr>
      <t>(specify)</t>
    </r>
  </si>
  <si>
    <r>
      <t xml:space="preserve">Using cemented material compacted to ... mm thick </t>
    </r>
    <r>
      <rPr>
        <i/>
        <sz val="10"/>
        <rFont val="Ubuntu"/>
        <family val="2"/>
      </rPr>
      <t>(specify)</t>
    </r>
  </si>
  <si>
    <r>
      <t xml:space="preserve">Using a combination of non-cemented and cemented material compacted to ... mm thick </t>
    </r>
    <r>
      <rPr>
        <i/>
        <sz val="10"/>
        <rFont val="Ubuntu"/>
        <family val="2"/>
      </rPr>
      <t>(specify)</t>
    </r>
  </si>
  <si>
    <r>
      <t xml:space="preserve">Using pre-pulverised material (as per item C5.5.8) compacted to ... mm thick </t>
    </r>
    <r>
      <rPr>
        <i/>
        <sz val="10"/>
        <rFont val="Ubuntu"/>
        <family val="2"/>
      </rPr>
      <t>(specify)</t>
    </r>
  </si>
  <si>
    <r>
      <t xml:space="preserve">Using a combination of non-cemented and cemented material compacted to ... mm thick </t>
    </r>
    <r>
      <rPr>
        <i/>
        <sz val="10"/>
        <rFont val="Ubuntu"/>
        <family val="2"/>
      </rPr>
      <t>(specify)</t>
    </r>
    <r>
      <rPr>
        <sz val="10"/>
        <rFont val="Ubuntu"/>
        <family val="2"/>
      </rPr>
      <t xml:space="preserve"> </t>
    </r>
  </si>
  <si>
    <r>
      <t xml:space="preserve">Using a combination of non-cemented and cemented material compacted to ... mm thick </t>
    </r>
    <r>
      <rPr>
        <i/>
        <sz val="10"/>
        <rFont val="Ubuntu"/>
        <family val="2"/>
      </rPr>
      <t>(specify)</t>
    </r>
    <r>
      <rPr>
        <sz val="10"/>
        <rFont val="Ubuntu"/>
        <family val="2"/>
      </rPr>
      <t xml:space="preserve">  </t>
    </r>
  </si>
  <si>
    <r>
      <t xml:space="preserve">Using cemented material compacted to 150mm thick </t>
    </r>
    <r>
      <rPr>
        <i/>
        <sz val="10"/>
        <rFont val="Ubuntu"/>
        <family val="2"/>
      </rPr>
      <t>(specify)</t>
    </r>
  </si>
  <si>
    <r>
      <t xml:space="preserve">Using a combination of non-cemented and cemented material compacted to 150mm thick </t>
    </r>
    <r>
      <rPr>
        <i/>
        <sz val="10"/>
        <rFont val="Ubuntu"/>
        <family val="2"/>
      </rPr>
      <t>(specify)</t>
    </r>
  </si>
  <si>
    <r>
      <t xml:space="preserve">Using pre-pulverised material (as per item C5.5.8) compacted to 150 mm thick </t>
    </r>
    <r>
      <rPr>
        <i/>
        <sz val="10"/>
        <rFont val="Ubuntu"/>
        <family val="2"/>
      </rPr>
      <t>(specify)</t>
    </r>
  </si>
  <si>
    <r>
      <t xml:space="preserve">Using pre-pulverised material (as per item C5.5.8) compacted to 150mm thick </t>
    </r>
    <r>
      <rPr>
        <i/>
        <sz val="10"/>
        <rFont val="Ubuntu"/>
        <family val="2"/>
      </rPr>
      <t>(specify)</t>
    </r>
  </si>
  <si>
    <r>
      <t xml:space="preserve">Using pre-pulverised material (as per item C5.5.8) compacted to 180mm thick </t>
    </r>
    <r>
      <rPr>
        <i/>
        <sz val="10"/>
        <rFont val="Ubuntu"/>
        <family val="2"/>
      </rPr>
      <t xml:space="preserve">(base (BSM1) bituminous stabilized </t>
    </r>
  </si>
  <si>
    <r>
      <t>For fills more than 10 000 m</t>
    </r>
    <r>
      <rPr>
        <vertAlign val="superscript"/>
        <sz val="10"/>
        <rFont val="Ubuntu"/>
        <family val="2"/>
      </rPr>
      <t>3</t>
    </r>
    <r>
      <rPr>
        <sz val="10"/>
        <rFont val="Ubuntu"/>
        <family val="2"/>
      </rPr>
      <t xml:space="preserve"> </t>
    </r>
    <r>
      <rPr>
        <i/>
        <sz val="10"/>
        <rFont val="Ubuntu"/>
        <family val="2"/>
      </rPr>
      <t>(list all fills separately)</t>
    </r>
  </si>
  <si>
    <r>
      <t>For fills 1,0 km in length when less than 10 000 m</t>
    </r>
    <r>
      <rPr>
        <vertAlign val="superscript"/>
        <sz val="10"/>
        <rFont val="Ubuntu"/>
        <family val="2"/>
      </rPr>
      <t>3</t>
    </r>
    <r>
      <rPr>
        <sz val="10"/>
        <rFont val="Ubuntu"/>
        <family val="2"/>
      </rPr>
      <t xml:space="preserve"> </t>
    </r>
    <r>
      <rPr>
        <i/>
        <sz val="10"/>
        <rFont val="Ubuntu"/>
        <family val="2"/>
      </rPr>
      <t>(list all fills separately)</t>
    </r>
  </si>
  <si>
    <r>
      <t>Sand fill material in compacted layer thicknesses of 400mm and less, compacted to 100% of MDD</t>
    </r>
    <r>
      <rPr>
        <b/>
        <sz val="10"/>
        <rFont val="Ubuntu"/>
        <family val="2"/>
      </rPr>
      <t xml:space="preserve"> </t>
    </r>
  </si>
  <si>
    <t>Excavating soft material 0m to 1,5m below the surface level using labour enhanced construction methods, or instructed by hand under Clause A3.2.7.2(d)</t>
  </si>
  <si>
    <t>Excavating intermediate material 0m to 1,5m below the surface level using labour enhanced construction methods, or instructed by hand under Clause A3.2.7.2(d)</t>
  </si>
  <si>
    <t xml:space="preserve">Dedicated environmental officer </t>
  </si>
  <si>
    <t xml:space="preserve">Construction equipment </t>
  </si>
  <si>
    <r>
      <t xml:space="preserve">Cast in situ concrete pitching or paving </t>
    </r>
    <r>
      <rPr>
        <i/>
        <sz val="10"/>
        <rFont val="Ubuntu"/>
        <family val="2"/>
      </rPr>
      <t>((20/20, 125 mm thick for sidewalks))</t>
    </r>
  </si>
  <si>
    <r>
      <t xml:space="preserve">Welded steel fabric used for cast in situ pitching or paving </t>
    </r>
    <r>
      <rPr>
        <i/>
        <sz val="10"/>
        <rFont val="Ubuntu"/>
        <family val="2"/>
      </rPr>
      <t>(Ref. 245))</t>
    </r>
  </si>
  <si>
    <t>C11.6.3.1</t>
  </si>
  <si>
    <t>t (ton)</t>
  </si>
  <si>
    <t>C11.6.1.7</t>
  </si>
  <si>
    <t>Regulatory signs, permanent:</t>
  </si>
  <si>
    <t>900 mm diameter (signboard material, background and symbol retro-reflective class indicated)</t>
  </si>
  <si>
    <t xml:space="preserve"> 1200 mm diameter (signboard material, background and symbol retro-reflective class</t>
  </si>
  <si>
    <t>Reg</t>
  </si>
  <si>
    <t>C11.6.1.8</t>
  </si>
  <si>
    <t>Regulatory signs, temporary:</t>
  </si>
  <si>
    <t>Timber (150mm and cass treated)</t>
  </si>
  <si>
    <t>C11.6.1.9</t>
  </si>
  <si>
    <t>Warning</t>
  </si>
  <si>
    <t>Warning signs,Permanent:</t>
  </si>
  <si>
    <t>C11.6.1.10</t>
  </si>
  <si>
    <t>Warning signs, Temporary:</t>
  </si>
  <si>
    <t>C11.6.1.12</t>
  </si>
  <si>
    <t>Supplementary plates to temporary regulatory or warning signs (signboard material, background and symbol retro-reflective class indicated)</t>
  </si>
  <si>
    <t xml:space="preserve"> 1500 mm size (signboard material, background and symbol retro-reflective class indicated)</t>
  </si>
  <si>
    <t>600 mm diameter (signboard material, background and symbol retro-reflective class indicated)</t>
  </si>
  <si>
    <t>Temp. Warning</t>
  </si>
  <si>
    <t>Additional</t>
  </si>
  <si>
    <t>Area(m2)</t>
  </si>
  <si>
    <t>Temp. Reg</t>
  </si>
  <si>
    <t>C11.6.2</t>
  </si>
  <si>
    <t>Extra over on item C11.6.1 for using:</t>
  </si>
  <si>
    <t>C11.6.2.1</t>
  </si>
  <si>
    <t>Background of retro-reflective material:</t>
  </si>
  <si>
    <t>Class I</t>
  </si>
  <si>
    <t>Class III</t>
  </si>
  <si>
    <t>C11.6.2.2</t>
  </si>
  <si>
    <t>Lettering, symbols, numbers, arrows, emblems and borders of retro-reflective material:</t>
  </si>
  <si>
    <t>THE CONTRACTOR'S GENERAL OBLIGATIONS</t>
  </si>
  <si>
    <t xml:space="preserve">Using non-cemented material compacted to 150mm thick </t>
  </si>
  <si>
    <t>Concrete block paving (S-A blocks 35MPa,  Interlocking, Grey, 80 mm thick)</t>
  </si>
  <si>
    <t>From commercial sources (rockfill)</t>
  </si>
  <si>
    <t>150 mm dia</t>
  </si>
  <si>
    <t>225 mm dia</t>
  </si>
  <si>
    <t>300 mm dia</t>
  </si>
  <si>
    <t>375 mm dia</t>
  </si>
  <si>
    <t>450 mm dia</t>
  </si>
  <si>
    <t>525 mm dia</t>
  </si>
  <si>
    <t xml:space="preserve">Full member or element </t>
  </si>
  <si>
    <t xml:space="preserve">Partial member or element </t>
  </si>
  <si>
    <t xml:space="preserve">Transverse joints between the culvert barrel walls and wingwalls with 10mm bitumen impregnated softboard  </t>
  </si>
  <si>
    <t xml:space="preserve">Joints between culvert floor slabs and apron slabs with 10mm bitumen impregnated softboard </t>
  </si>
  <si>
    <t>Health and Safety as per Health and Safety BOQ (Annexure B)</t>
  </si>
  <si>
    <t>m³</t>
  </si>
  <si>
    <t>Total Cut</t>
  </si>
  <si>
    <t>New roads</t>
  </si>
  <si>
    <t>???</t>
  </si>
  <si>
    <t>Paver laid construction 200mm thick</t>
  </si>
  <si>
    <t>Fire Station</t>
  </si>
  <si>
    <t>132m³</t>
  </si>
  <si>
    <t>Fire Station Area</t>
  </si>
  <si>
    <t>660m²</t>
  </si>
  <si>
    <t>PC3.1.16</t>
  </si>
  <si>
    <t>Prefabricated concrete inlets and outlets to culverts</t>
  </si>
  <si>
    <t>Headwalls</t>
  </si>
  <si>
    <t xml:space="preserve"> for 225mm dia. Class 100D</t>
  </si>
  <si>
    <t xml:space="preserve"> for 300mm dia. Class 100D</t>
  </si>
  <si>
    <t xml:space="preserve"> for 450mm dia. Class 100D</t>
  </si>
  <si>
    <t>Field Inlets</t>
  </si>
  <si>
    <t>Grid Inlets</t>
  </si>
  <si>
    <t>Manholes</t>
  </si>
  <si>
    <t>Asphalt surface</t>
  </si>
  <si>
    <t>Type G5A material</t>
  </si>
  <si>
    <t>Commercial material to be included</t>
  </si>
  <si>
    <t xml:space="preserve">1.5 mil for permits </t>
  </si>
  <si>
    <t>Rate Only</t>
  </si>
  <si>
    <t xml:space="preserve">SUBTOTAL </t>
  </si>
  <si>
    <t>SUNDRY DEVELOPMENT COSTS</t>
  </si>
  <si>
    <t>CONTINGENCIES</t>
  </si>
  <si>
    <t>ESCALATIONS</t>
  </si>
  <si>
    <t>TOTAL ESTIMATE (EXCL. VAT)</t>
  </si>
  <si>
    <t>TOTAL (EXCL. VAT, ESCALATION)</t>
  </si>
  <si>
    <t>SUBTOTAL (EXCL. VAT, ESCALATION, CONTINGENCIES)</t>
  </si>
  <si>
    <t>CIDB CONTRACT SKILLS DEVELOPMENT GOALS (CSDG)</t>
  </si>
  <si>
    <t>SUBTOTAL CONSTRUCTION WORKS (EXCL. VAT, ESCALATION, CONTINGENCIES, SUNDRY DEVELOPMENT COST AND CSDG)</t>
  </si>
  <si>
    <t>SECTION 1:                                      PRELIMINARIES, ROADS AND STORMWATER</t>
  </si>
  <si>
    <t>SECTION 2:                                      MECHANICAL INSTALLATION</t>
  </si>
  <si>
    <t>C2.3 SUMMARY OF PRICING SCHEDULE FOR SECTION 1</t>
  </si>
  <si>
    <t>C2.3 SUMMARY OF PRICING SCHEDULE FOR SECTION 2</t>
  </si>
  <si>
    <t>SUBTOTAL</t>
  </si>
  <si>
    <t>TOTAL CARRIED TO FINAL SUMMARY</t>
  </si>
  <si>
    <t>Preliminaries, Roads and Stormwater</t>
  </si>
  <si>
    <t>Mechanical Installation</t>
  </si>
  <si>
    <t>Mechanical installation as per Mechanical BOQ section 2</t>
  </si>
  <si>
    <t xml:space="preserve">FINAL SUMMARY CARRIED TO C.1.1.1 : FORM OF OFFER </t>
  </si>
  <si>
    <t>C2.3 SUMMARY OF PRICING SCHEDULE FOR SECTION 1 AND 2</t>
  </si>
  <si>
    <t>FINAL SUMMARY</t>
  </si>
  <si>
    <t>SECTION 1:</t>
  </si>
  <si>
    <t>SECTION 2:</t>
  </si>
  <si>
    <t>ACSA - BFIA 8202/2026  
FOR: CONTRACTOR APPOINTMENT FOR THE CONSTRUCTION OF UNDERGROUND MAIN WATER LINE AND REHABILITATION OF SERVICE ROADS AT BRAM FISCHER INTERNATIONAL AIRPORT FOR A PERIOD OF 12 MONTHS</t>
  </si>
  <si>
    <t>Item</t>
  </si>
  <si>
    <t>Description</t>
  </si>
  <si>
    <t>Unit</t>
  </si>
  <si>
    <t>Quantity</t>
  </si>
  <si>
    <t>Rate</t>
  </si>
  <si>
    <t>Amount</t>
  </si>
  <si>
    <t>1.        </t>
  </si>
  <si>
    <t>BILL NO. 1: PRELIMINARY AND GENERAL</t>
  </si>
  <si>
    <t>1.1.      </t>
  </si>
  <si>
    <t>Compliance with General Conditions of Contract, Special Conditions of Contract, Insurances (except riot and political riot,) Sureties, Travelling, Out-of-Town Allowances, Targeted procurement, municipal fee's etc.)</t>
  </si>
  <si>
    <t>1.2.      </t>
  </si>
  <si>
    <t>Compliance with Health and Safety requirements</t>
  </si>
  <si>
    <t>2.        </t>
  </si>
  <si>
    <t>BILL NO. 2: FIRE WATER SYSTEM</t>
  </si>
  <si>
    <t>Rates for all fittings, valves, etc. shall be deemed to include for necessary male or female couplings and connections to pipework.</t>
  </si>
  <si>
    <t>Bends, junctions etc. are measured as a single fitting. Should the contractor elect to use more than one fitting (e.g. 2 x 45° bend to create one bend or slow bend, or a reducer and a tee to create a reducing tee) the final measure will count it as a single fitting.</t>
  </si>
  <si>
    <t>Unless specifically otherwise stated, descriptions of pipes shall be deemed to include for fixing to walls etc. casting in, building in or suspending not exceeding 1m below suspension level</t>
  </si>
  <si>
    <t>2.1.      </t>
  </si>
  <si>
    <t>PUMPS AND WATER TANKS</t>
  </si>
  <si>
    <t>Rates include supply, delivery, off load and installation, including all necessary equipment and rigging. Installation shall include fixing, all necessary accessories, spring mounts, and supports where required in accordance with the standard and technical specifications.</t>
  </si>
  <si>
    <t>Note: it is the sub-contractors responsibility to ensure that the pumps and tanks installation offered can be accommodated within the space available.</t>
  </si>
  <si>
    <t>2.1.1.    </t>
  </si>
  <si>
    <t>Circular steel tank Ø 16 m x 2 m high complete with liner, all ladders, platforms, access hatches, roof, level indicators, vortex inhibitors  and connection flanges and points</t>
  </si>
  <si>
    <t>Rate Only.</t>
  </si>
  <si>
    <t>2.1.2.    </t>
  </si>
  <si>
    <t>Sectional steel tank 12,2 m (L) x 10,98 m (W) x 4,88 m (H) complete with liner, all ladders, platforms, access hatches, roof, level indicators, vortex inhibitors  and connection flanges and points</t>
  </si>
  <si>
    <t>2.1.3.    </t>
  </si>
  <si>
    <t xml:space="preserve">Cleaning and Servicing of the existing water tanks </t>
  </si>
  <si>
    <t>2.1.4.    </t>
  </si>
  <si>
    <t>Water tank - high and low level water alarm sensors per tank and wired back to annunciator with PF contacts - Fixed probe type</t>
  </si>
  <si>
    <t>2.1.5.    </t>
  </si>
  <si>
    <t>Electric driven fire pump-set - 360 m3/h @ 78 m, complete with all fittings and accessories</t>
  </si>
  <si>
    <t>2.1.6.    </t>
  </si>
  <si>
    <t>Diesel engine driven fire pump-set - 360 m3/h @ 78 m, complete with day tank fitted with low level fuel alarm switch wired to annunciator, all fittings and accessories as specified,  etc to curve in specification</t>
  </si>
  <si>
    <t>2.1.7.    </t>
  </si>
  <si>
    <t>Jockey pump - 30 m3/h @ 83 m and controller complete with all fittings and accessories</t>
  </si>
  <si>
    <t>2.1.8.    </t>
  </si>
  <si>
    <t>Diesel fuel to fill fuel tank and including fuel for testing and commissioning</t>
  </si>
  <si>
    <t>2.1.9.    </t>
  </si>
  <si>
    <t>Electric fire pump-set  control  panel complete with all fittings and accessories</t>
  </si>
  <si>
    <t>2.1.10.    </t>
  </si>
  <si>
    <t>Diesel driven fire pump-set  control  panel complete with all fittings and accessories</t>
  </si>
  <si>
    <t>2.1.11.    </t>
  </si>
  <si>
    <t xml:space="preserve">Modular 40 zone annunciator complete with RS 1000 unit, sirens, IP65 bell, soild state VAD </t>
  </si>
  <si>
    <t>2.2.      </t>
  </si>
  <si>
    <t>FIRE WATER PIPEWORK</t>
  </si>
  <si>
    <t>The price shall include for all fixing of materials into position, marking and setting out and any other items necessary for the complete installation including liaison and coordination with relevant affected trades.</t>
  </si>
  <si>
    <t>2.2.1.</t>
  </si>
  <si>
    <t>PUMP HOUSE FIRE WATER PIPING</t>
  </si>
  <si>
    <t>Piping includes supply, deliver, off load and install the piping including all equipment, complete with all accessories. Fire pump room piping complete, black steel - including all valves, fittings and supports but excluding fire pumps, suction and delivery piping</t>
  </si>
  <si>
    <t>2.2.1.1</t>
  </si>
  <si>
    <t>Pump house flow meter - Direct reading Gerand flow meter complete with galvanised steel pipe-work routed back to tank, isolating gate valve , throttling gate valve and drain valve with drain outlet piped externally to waste</t>
  </si>
  <si>
    <t>2.2.1.2</t>
  </si>
  <si>
    <t xml:space="preserve">Delivery check valves - Viking Easy Riser 250 mm </t>
  </si>
  <si>
    <t>2.2.1.3</t>
  </si>
  <si>
    <t>Delivery pressure gauges 100 mm stainless steel, glycerine filled, 0 - 2500 kPa, SA Gauge process type complete with heavy pattern vented brass gauge cock</t>
  </si>
  <si>
    <t>2.2.1.4</t>
  </si>
  <si>
    <t xml:space="preserve">Delivery isolation valves - Internally monitored GD B/Fly  250 mm </t>
  </si>
  <si>
    <t>2.2.1.5</t>
  </si>
  <si>
    <t>Black steel delivery pipe-work between pumps and underground mains - 250 mm inclusive of all fittings, connections, excavations, Denso wrapping and making good etc</t>
  </si>
  <si>
    <t>m</t>
  </si>
  <si>
    <t>2.2.1.6</t>
  </si>
  <si>
    <t>Auto-start arrangement - 4 stage copper complete with pressure switches, servicable pressure gauges, vented gauge cocks, Saunders valves, in-line servicable check valves and signs at each stage showing relative service and duty pressures - Drain taken to external drain point and fitted with 3mm orifice</t>
  </si>
  <si>
    <t>2.2.1.7</t>
  </si>
  <si>
    <t>Priming and painting of all exposed piping - Self-etch steel primer with 2 x top coats of signal red gloss enamel paint</t>
  </si>
  <si>
    <t>2.2.1.8</t>
  </si>
  <si>
    <t>Remote tank infill check valve 100 mm Easy Riser complete with isolating valve</t>
  </si>
  <si>
    <t>2.2.1.9</t>
  </si>
  <si>
    <t>Wiring of all monitored valves to annucaitor control panel in galvanised steel conduit with Adapta-flex fittings and flexible conduit.</t>
  </si>
  <si>
    <t>AMOUNT CARRIED FORWARD TO NEXT PAGE</t>
  </si>
  <si>
    <t>2.2.1.10</t>
  </si>
  <si>
    <t>25 mm brass padlock keyed-alike complete with light galvanised chain</t>
  </si>
  <si>
    <t>2.2.1.11</t>
  </si>
  <si>
    <t xml:space="preserve">Signage and label allowance - provisional </t>
  </si>
  <si>
    <t>2.2.1.12</t>
  </si>
  <si>
    <t xml:space="preserve">3 mm x Ø50 mm Aluminium valve identification tags with crimped stainless steel wire </t>
  </si>
  <si>
    <t>2.2.1.13</t>
  </si>
  <si>
    <t>Pump room framed and laminated instruction block plates and schematics</t>
  </si>
  <si>
    <t>2.2.2</t>
  </si>
  <si>
    <t>SUCTION FIRE WATER PIPING</t>
  </si>
  <si>
    <t xml:space="preserve">Supply, deliver, off load and install the piping including all equipment, complete with all accessories. Installation shall include fixing, accessories, hangers, brackets and support. </t>
  </si>
  <si>
    <t>2.2.2.1</t>
  </si>
  <si>
    <t>Black steel 300 mm suction pipe-work, between tanks and pumps, inclusive of 2 x Ø200 flexible couplings, compound pressure gauges on vented gauge-cocks and long swept radius tees between tanks and pumps.</t>
  </si>
  <si>
    <t>2.2.2.2</t>
  </si>
  <si>
    <t>300 mm OS &amp; Y monitored valves to suction pipe-work, complete with hand-wheel</t>
  </si>
  <si>
    <t>2.2.2.3</t>
  </si>
  <si>
    <t>Tank in-fill supply - 100 mm black steel connection to existing domestic supply point inclusive of excavation, back-fill, compaction, making good, tie-in, Denso wrapping etc</t>
  </si>
  <si>
    <t>2.2.2.4</t>
  </si>
  <si>
    <t>100 mm Gear driven B/Fly valve with stainless steel disc - tank  drain</t>
  </si>
  <si>
    <t>2.2.2.5</t>
  </si>
  <si>
    <t>100 mm Tank in-fill level control valve complete with pilot valve, all connections and stainless steel stilling chamber</t>
  </si>
  <si>
    <t>2.2.2.6</t>
  </si>
  <si>
    <t>100 mm internally monitored NO G/D B/F in-fill valve</t>
  </si>
  <si>
    <t>2.2.2.7</t>
  </si>
  <si>
    <t>100 mm Tank in-fill strainer</t>
  </si>
  <si>
    <t>2.2.2.8</t>
  </si>
  <si>
    <t>Tank in-fill flow meter - Direct reading Gerand flow meter  complete with black steel pipe-work (outlet galvanised pipe) isolating gate valve and throttling gate valve suited to site pressure and flow conditions</t>
  </si>
  <si>
    <t>2.2.3</t>
  </si>
  <si>
    <t>UNDERGROUND FIRE WATER PIPING</t>
  </si>
  <si>
    <t>Supply, deliver, off load and install the piping including all equipment, complete with all accessories. Piping installed underground to be in class 16 HDPE, anchor blocks, etc.</t>
  </si>
  <si>
    <t>2.2.3.1</t>
  </si>
  <si>
    <t>Fire hydrant, complete with concrete slab, Denso wrapping, support bracket, pressure gauge and pole signage - galvanised</t>
  </si>
  <si>
    <t>2.2.3.2</t>
  </si>
  <si>
    <t>Underground reticulation piping, Class 16 HDPE inclusive of excavation, back-filling, compaction and making good</t>
  </si>
  <si>
    <t>2.3.      </t>
  </si>
  <si>
    <t>TRAINING AND HANDOVER</t>
  </si>
  <si>
    <t>2.3.1.    </t>
  </si>
  <si>
    <t>Training of Caretaker / Facilities Manager</t>
  </si>
  <si>
    <t>2.3.2.    </t>
  </si>
  <si>
    <t>Operating and maintenance manuals and as built drawings - Hardcopy &amp; Softcopy</t>
  </si>
  <si>
    <t>2.3.3.    </t>
  </si>
  <si>
    <t>Pressure test and certification</t>
  </si>
  <si>
    <t>2.3.4.    </t>
  </si>
  <si>
    <t>Two years of maintenance and guarantee</t>
  </si>
  <si>
    <t>3.      </t>
  </si>
  <si>
    <t>BILL NO. 3: DOMESTIC WATER SYSTEM</t>
  </si>
  <si>
    <t>The system is to be installed strictly in accordance with relevant Health &amp; Safety requirements.</t>
  </si>
  <si>
    <t>3.1.      </t>
  </si>
  <si>
    <t>EARTHWORKS &amp; TRENCHING</t>
  </si>
  <si>
    <t>3.1.1.</t>
  </si>
  <si>
    <t>Excavate trenches for domestic water reticulation (≤1.0 m deep)</t>
  </si>
  <si>
    <t>3.1.2.</t>
  </si>
  <si>
    <t>Trench support/shoring where required</t>
  </si>
  <si>
    <t>3.1.3.</t>
  </si>
  <si>
    <t>Bedding material (sand/selected fill)</t>
  </si>
  <si>
    <t>3.1.4.</t>
  </si>
  <si>
    <t>Backfilling and compaction to 95% Mod AASHTO</t>
  </si>
  <si>
    <t>3.2.      </t>
  </si>
  <si>
    <t>UNDERGROUND DOMESTIC WATER RETICULATION (BULK &amp; DISTRIBUTION)</t>
  </si>
  <si>
    <t>Pipes to comply with SANS standards and airport authority specifications.</t>
  </si>
  <si>
    <t>3.2.1.</t>
  </si>
  <si>
    <t>Class 16 HDPE pipe Ø200 mm incl. fittings</t>
  </si>
  <si>
    <t>3.2.2.</t>
  </si>
  <si>
    <t>Class 16 HDPE pipe Ø250 mm incl. fittings</t>
  </si>
  <si>
    <t>3.2.3.</t>
  </si>
  <si>
    <t>Isolating gate valves</t>
  </si>
  <si>
    <t>3.2.4.</t>
  </si>
  <si>
    <t>Non-return valves</t>
  </si>
  <si>
    <t>3.2.5.</t>
  </si>
  <si>
    <t>Pressure reducing valves (PRVs)</t>
  </si>
  <si>
    <t>3.2.6.</t>
  </si>
  <si>
    <t>Valve chambers incl. covers</t>
  </si>
  <si>
    <t>3.2.7.</t>
  </si>
  <si>
    <t>Bulk water meter (approved by authority)</t>
  </si>
  <si>
    <t>3.2.8.</t>
  </si>
  <si>
    <t>Meter chambers complete</t>
  </si>
  <si>
    <t>AMOUNT BROUGHT FORWARD FROM PREVIOUS PAGE</t>
  </si>
  <si>
    <t>3.3.      </t>
  </si>
  <si>
    <t>DOMESTIC WATER STORAGE &amp; BOOSTING</t>
  </si>
  <si>
    <t>3.3.1.</t>
  </si>
  <si>
    <t>Booster pump set (duty/standby), complete with pipework, valves and fittings - Provisional</t>
  </si>
  <si>
    <t>3.3.2.</t>
  </si>
  <si>
    <t>Geohydrological Study, Physical Survey and Siting of Borehole. Drilling of Borehole. Testing of Pump and Laboratory water sampling. Supply and Equipping of a borehole.</t>
  </si>
  <si>
    <t>3.3.3</t>
  </si>
  <si>
    <t>Control panel &amp; VSD - Provisional</t>
  </si>
  <si>
    <t>3.4.      </t>
  </si>
  <si>
    <t>3.4.1.    </t>
  </si>
  <si>
    <t>3.4.2.    </t>
  </si>
  <si>
    <t>3.4.3.    </t>
  </si>
  <si>
    <t>3.4.4.    </t>
  </si>
  <si>
    <r>
      <t xml:space="preserve">Ablution unit </t>
    </r>
    <r>
      <rPr>
        <i/>
        <sz val="10"/>
        <rFont val="Arial"/>
        <family val="2"/>
      </rPr>
      <t>(equipped as specified)</t>
    </r>
  </si>
  <si>
    <r>
      <t xml:space="preserve">Kitchen unit </t>
    </r>
    <r>
      <rPr>
        <i/>
        <sz val="10"/>
        <rFont val="Arial"/>
        <family val="2"/>
      </rPr>
      <t>(complete with stove, basin, concrete working table, shelving, sink and fuel (where applicable))</t>
    </r>
  </si>
  <si>
    <r>
      <t xml:space="preserve">Type A prefabricated house </t>
    </r>
    <r>
      <rPr>
        <i/>
        <sz val="10"/>
        <rFont val="Arial"/>
        <family val="2"/>
      </rPr>
      <t>(equipped as specified)</t>
    </r>
  </si>
  <si>
    <r>
      <t xml:space="preserve">Type B prefabricated house </t>
    </r>
    <r>
      <rPr>
        <i/>
        <sz val="10"/>
        <rFont val="Arial"/>
        <family val="2"/>
      </rPr>
      <t>(equipped as specified)</t>
    </r>
  </si>
  <si>
    <r>
      <t xml:space="preserve">Type C prefabricated house </t>
    </r>
    <r>
      <rPr>
        <i/>
        <sz val="10"/>
        <rFont val="Arial"/>
        <family val="2"/>
      </rPr>
      <t>(equipped as specified)</t>
    </r>
  </si>
  <si>
    <r>
      <t xml:space="preserve">Office desk with 3 drawers </t>
    </r>
    <r>
      <rPr>
        <i/>
        <sz val="10"/>
        <rFont val="Arial"/>
        <family val="2"/>
      </rPr>
      <t>(at least one lockable drawer)</t>
    </r>
  </si>
  <si>
    <r>
      <t xml:space="preserve">Typist desk </t>
    </r>
    <r>
      <rPr>
        <i/>
        <sz val="10"/>
        <rFont val="Arial"/>
        <family val="2"/>
      </rPr>
      <t>(L-shaped)</t>
    </r>
  </si>
  <si>
    <r>
      <t xml:space="preserve">Single sided, reversible left or right </t>
    </r>
    <r>
      <rPr>
        <i/>
        <sz val="10"/>
        <rFont val="Arial"/>
        <family val="2"/>
      </rPr>
      <t>(800mm x 200mm)</t>
    </r>
  </si>
  <si>
    <r>
      <t xml:space="preserve">Double sided, reversible left or right </t>
    </r>
    <r>
      <rPr>
        <i/>
        <sz val="10"/>
        <rFont val="Arial"/>
        <family val="2"/>
      </rPr>
      <t>(800mm x 200mm)</t>
    </r>
  </si>
  <si>
    <r>
      <t xml:space="preserve">Sign mounted flashing amber lights </t>
    </r>
    <r>
      <rPr>
        <i/>
        <sz val="10"/>
        <rFont val="Arial"/>
        <family val="2"/>
      </rPr>
      <t>(a pair of two lights mounted on a separate backing board)</t>
    </r>
    <r>
      <rPr>
        <sz val="10"/>
        <rFont val="Arial"/>
        <family val="2"/>
      </rPr>
      <t xml:space="preserve"> </t>
    </r>
  </si>
  <si>
    <r>
      <t xml:space="preserve">Clearing for new fence lines </t>
    </r>
    <r>
      <rPr>
        <i/>
        <sz val="10"/>
        <rFont val="Arial"/>
        <family val="2"/>
      </rPr>
      <t>(over a width of 2,0m)</t>
    </r>
  </si>
  <si>
    <r>
      <t xml:space="preserve">Clearing for service trenches </t>
    </r>
    <r>
      <rPr>
        <i/>
        <sz val="10"/>
        <rFont val="Arial"/>
        <family val="2"/>
      </rPr>
      <t>(over the agreed width required)</t>
    </r>
  </si>
  <si>
    <r>
      <t xml:space="preserve">Grubbing by hand for new fence lines </t>
    </r>
    <r>
      <rPr>
        <i/>
        <sz val="10"/>
        <rFont val="Arial"/>
        <family val="2"/>
      </rPr>
      <t>(over a width of 2,0m)</t>
    </r>
  </si>
  <si>
    <r>
      <t>cubic metre - kilometre (m</t>
    </r>
    <r>
      <rPr>
        <vertAlign val="superscript"/>
        <sz val="10"/>
        <rFont val="Arial"/>
        <family val="2"/>
      </rPr>
      <t xml:space="preserve">3 </t>
    </r>
    <r>
      <rPr>
        <sz val="10"/>
        <rFont val="Arial"/>
        <family val="2"/>
      </rPr>
      <t>- km)</t>
    </r>
  </si>
  <si>
    <r>
      <t xml:space="preserve">Cleared and grubbed material </t>
    </r>
    <r>
      <rPr>
        <i/>
        <sz val="10"/>
        <rFont val="Arial"/>
        <family val="2"/>
      </rPr>
      <t>(organic matter and all other unsuitable or waste material)</t>
    </r>
  </si>
  <si>
    <t>C2.1.1.5</t>
  </si>
  <si>
    <t>Handling costs and profit in respect of item C2.1.1.4 above</t>
  </si>
  <si>
    <r>
      <t>Existing services location, detection and verification</t>
    </r>
    <r>
      <rPr>
        <sz val="10"/>
        <rFont val="Arial"/>
        <family val="2"/>
      </rPr>
      <t xml:space="preserve"> </t>
    </r>
  </si>
  <si>
    <r>
      <t xml:space="preserve">Using specialist detection services </t>
    </r>
    <r>
      <rPr>
        <i/>
        <sz val="10"/>
        <rFont val="Arial"/>
        <family val="2"/>
      </rPr>
      <t xml:space="preserve">(ground penetrating radar, radio detection etc.) </t>
    </r>
    <r>
      <rPr>
        <sz val="10"/>
        <rFont val="Arial"/>
        <family val="2"/>
      </rPr>
      <t xml:space="preserve"> </t>
    </r>
  </si>
  <si>
    <r>
      <t xml:space="preserve">Using hand excavation to locate, expose and verify services </t>
    </r>
    <r>
      <rPr>
        <b/>
        <sz val="10"/>
        <rFont val="Arial"/>
        <family val="2"/>
      </rPr>
      <t xml:space="preserve"> </t>
    </r>
  </si>
  <si>
    <r>
      <t xml:space="preserve">Trenches up to 1,0m wide </t>
    </r>
    <r>
      <rPr>
        <i/>
        <sz val="10"/>
        <rFont val="Arial"/>
        <family val="2"/>
      </rPr>
      <t>(in soft material)</t>
    </r>
    <r>
      <rPr>
        <sz val="10"/>
        <rFont val="Arial"/>
        <family val="2"/>
      </rPr>
      <t xml:space="preserve"> </t>
    </r>
  </si>
  <si>
    <r>
      <t xml:space="preserve">Trenches over 1,0m and up to 2,0m wide </t>
    </r>
    <r>
      <rPr>
        <i/>
        <sz val="10"/>
        <rFont val="Arial"/>
        <family val="2"/>
      </rPr>
      <t>(in soft material)</t>
    </r>
  </si>
  <si>
    <r>
      <t xml:space="preserve">Trenches up to 1,0m wide </t>
    </r>
    <r>
      <rPr>
        <i/>
        <sz val="10"/>
        <rFont val="Arial"/>
        <family val="2"/>
      </rPr>
      <t>(in intermediate material)</t>
    </r>
    <r>
      <rPr>
        <sz val="10"/>
        <rFont val="Arial"/>
        <family val="2"/>
      </rPr>
      <t xml:space="preserve"> </t>
    </r>
  </si>
  <si>
    <r>
      <t xml:space="preserve">Trenches over 1,0m and up to 2,0m wide </t>
    </r>
    <r>
      <rPr>
        <i/>
        <sz val="10"/>
        <rFont val="Arial"/>
        <family val="2"/>
      </rPr>
      <t>(in intermediate material)</t>
    </r>
  </si>
  <si>
    <r>
      <t xml:space="preserve">Backfill compacted to 93% </t>
    </r>
    <r>
      <rPr>
        <i/>
        <sz val="10"/>
        <rFont val="Arial"/>
        <family val="2"/>
      </rPr>
      <t>(100% for sand)</t>
    </r>
    <r>
      <rPr>
        <sz val="10"/>
        <rFont val="Arial"/>
        <family val="2"/>
      </rPr>
      <t xml:space="preserve"> of MDD </t>
    </r>
    <r>
      <rPr>
        <i/>
        <sz val="10"/>
        <rFont val="Arial"/>
        <family val="2"/>
      </rPr>
      <t>(areas subject to traffic loads)</t>
    </r>
    <r>
      <rPr>
        <sz val="10"/>
        <rFont val="Arial"/>
        <family val="2"/>
      </rPr>
      <t xml:space="preserve"> using material:  </t>
    </r>
  </si>
  <si>
    <r>
      <t xml:space="preserve">From commercial sources </t>
    </r>
    <r>
      <rPr>
        <i/>
        <sz val="10"/>
        <rFont val="Arial"/>
        <family val="2"/>
      </rPr>
      <t>(state material type)</t>
    </r>
  </si>
  <si>
    <r>
      <t xml:space="preserve">Backfill compacted to 90% </t>
    </r>
    <r>
      <rPr>
        <i/>
        <sz val="10"/>
        <rFont val="Arial"/>
        <family val="2"/>
      </rPr>
      <t>(100% for sand)</t>
    </r>
    <r>
      <rPr>
        <sz val="10"/>
        <rFont val="Arial"/>
        <family val="2"/>
      </rPr>
      <t xml:space="preserve"> of MDD or complying with the DCP requirements of Clause A2.1.8.2c) </t>
    </r>
    <r>
      <rPr>
        <i/>
        <sz val="10"/>
        <rFont val="Arial"/>
        <family val="2"/>
      </rPr>
      <t>(areas not subject to traffic loads)</t>
    </r>
    <r>
      <rPr>
        <sz val="10"/>
        <rFont val="Arial"/>
        <family val="2"/>
      </rPr>
      <t xml:space="preserve"> using material:  </t>
    </r>
  </si>
  <si>
    <r>
      <t xml:space="preserve">Geotextile </t>
    </r>
    <r>
      <rPr>
        <i/>
        <sz val="10"/>
        <rFont val="Arial"/>
        <family val="2"/>
      </rPr>
      <t>(state grade or class)</t>
    </r>
  </si>
  <si>
    <r>
      <t xml:space="preserve">Concrete aggregate </t>
    </r>
    <r>
      <rPr>
        <i/>
        <sz val="10"/>
        <rFont val="Arial"/>
        <family val="2"/>
      </rPr>
      <t>(37,5mm aggregate size)</t>
    </r>
  </si>
  <si>
    <r>
      <t xml:space="preserve">Concrete </t>
    </r>
    <r>
      <rPr>
        <i/>
        <sz val="10"/>
        <rFont val="Arial"/>
        <family val="2"/>
      </rPr>
      <t>(state class)</t>
    </r>
    <r>
      <rPr>
        <sz val="10"/>
        <rFont val="Arial"/>
        <family val="2"/>
      </rPr>
      <t xml:space="preserve">  </t>
    </r>
  </si>
  <si>
    <r>
      <t xml:space="preserve">Backfilling trenches using soil cement using </t>
    </r>
    <r>
      <rPr>
        <i/>
        <sz val="10"/>
        <rFont val="Arial"/>
        <family val="2"/>
      </rPr>
      <t>(state type of material i.e. G5, G7 or G8)</t>
    </r>
    <r>
      <rPr>
        <sz val="10"/>
        <rFont val="Arial"/>
        <family val="2"/>
      </rPr>
      <t xml:space="preserve"> material  </t>
    </r>
  </si>
  <si>
    <r>
      <t xml:space="preserve">Backfilling trenches using stabilised </t>
    </r>
    <r>
      <rPr>
        <i/>
        <sz val="10"/>
        <rFont val="Arial"/>
        <family val="2"/>
      </rPr>
      <t>(state type of material i.e. G5, G7 or G8)</t>
    </r>
    <r>
      <rPr>
        <sz val="10"/>
        <rFont val="Arial"/>
        <family val="2"/>
      </rPr>
      <t xml:space="preserve"> material compacted to 93% of MDD</t>
    </r>
  </si>
  <si>
    <r>
      <t xml:space="preserve">Backfilling around poles using stabilised </t>
    </r>
    <r>
      <rPr>
        <i/>
        <sz val="10"/>
        <rFont val="Arial"/>
        <family val="2"/>
      </rPr>
      <t>(state type of material i.e. G5, G7 or G8)</t>
    </r>
    <r>
      <rPr>
        <sz val="10"/>
        <rFont val="Arial"/>
        <family val="2"/>
      </rPr>
      <t xml:space="preserve"> material compacted to 95% of MDD</t>
    </r>
  </si>
  <si>
    <r>
      <t xml:space="preserve">Cement </t>
    </r>
    <r>
      <rPr>
        <i/>
        <sz val="10"/>
        <rFont val="Arial"/>
        <family val="2"/>
      </rPr>
      <t>(state class of cement)</t>
    </r>
  </si>
  <si>
    <r>
      <t xml:space="preserve">Subsurface drains in trench bottoms </t>
    </r>
    <r>
      <rPr>
        <i/>
        <sz val="10"/>
        <rFont val="Arial"/>
        <family val="2"/>
      </rPr>
      <t>(Contract Documentation reference or drawing number indicated)</t>
    </r>
    <r>
      <rPr>
        <sz val="10"/>
        <rFont val="Arial"/>
        <family val="2"/>
      </rPr>
      <t xml:space="preserve"> </t>
    </r>
  </si>
  <si>
    <r>
      <t xml:space="preserve">Timbering, strutting and shoring opposite a structure or service </t>
    </r>
    <r>
      <rPr>
        <i/>
        <sz val="10"/>
        <rFont val="Arial"/>
        <family val="2"/>
      </rPr>
      <t>(state reference in Contract Documentation or indicate drawing number etc.)</t>
    </r>
  </si>
  <si>
    <r>
      <t>Specified temporary works to control water inflow</t>
    </r>
    <r>
      <rPr>
        <sz val="10"/>
        <rFont val="Arial"/>
        <family val="2"/>
      </rPr>
      <t xml:space="preserve"> </t>
    </r>
    <r>
      <rPr>
        <i/>
        <sz val="10"/>
        <rFont val="Arial"/>
        <family val="2"/>
      </rPr>
      <t>(state reference in Contract Documentation or indicate drawing number etc.)</t>
    </r>
  </si>
  <si>
    <r>
      <t xml:space="preserve">Biodegradable bags </t>
    </r>
    <r>
      <rPr>
        <i/>
        <sz val="10"/>
        <rFont val="Arial"/>
        <family val="2"/>
      </rPr>
      <t>(state bag size, material type and description)</t>
    </r>
  </si>
  <si>
    <r>
      <t xml:space="preserve">Geofabric bags </t>
    </r>
    <r>
      <rPr>
        <i/>
        <sz val="10"/>
        <rFont val="Arial"/>
        <family val="2"/>
      </rPr>
      <t>(state bag size, material type and description)</t>
    </r>
  </si>
  <si>
    <r>
      <t xml:space="preserve">Services that intersect a trench </t>
    </r>
    <r>
      <rPr>
        <i/>
        <sz val="10"/>
        <rFont val="Arial"/>
        <family val="2"/>
      </rPr>
      <t>(angles between centre-lines in plan 45</t>
    </r>
    <r>
      <rPr>
        <i/>
        <vertAlign val="superscript"/>
        <sz val="10"/>
        <rFont val="Arial"/>
        <family val="2"/>
      </rPr>
      <t>o</t>
    </r>
    <r>
      <rPr>
        <i/>
        <sz val="10"/>
        <rFont val="Arial"/>
        <family val="2"/>
      </rPr>
      <t xml:space="preserve"> to 90</t>
    </r>
    <r>
      <rPr>
        <i/>
        <vertAlign val="superscript"/>
        <sz val="10"/>
        <rFont val="Arial"/>
        <family val="2"/>
      </rPr>
      <t>o</t>
    </r>
    <r>
      <rPr>
        <i/>
        <sz val="10"/>
        <rFont val="Arial"/>
        <family val="2"/>
      </rPr>
      <t>)</t>
    </r>
  </si>
  <si>
    <r>
      <t xml:space="preserve">… </t>
    </r>
    <r>
      <rPr>
        <i/>
        <sz val="10"/>
        <rFont val="Arial"/>
        <family val="2"/>
      </rPr>
      <t>(State type and size of each intersecting service)</t>
    </r>
  </si>
  <si>
    <r>
      <t xml:space="preserve">… </t>
    </r>
    <r>
      <rPr>
        <i/>
        <sz val="10"/>
        <rFont val="Arial"/>
        <family val="2"/>
      </rPr>
      <t>(State type and size of each intersecting service etc.)</t>
    </r>
  </si>
  <si>
    <r>
      <t xml:space="preserve">Services that adjoin a trench </t>
    </r>
    <r>
      <rPr>
        <i/>
        <sz val="10"/>
        <rFont val="Arial"/>
        <family val="2"/>
      </rPr>
      <t>(parallel to or at an angle between centre-lines in plan of less than 45</t>
    </r>
    <r>
      <rPr>
        <i/>
        <vertAlign val="superscript"/>
        <sz val="10"/>
        <rFont val="Arial"/>
        <family val="2"/>
      </rPr>
      <t>o</t>
    </r>
    <r>
      <rPr>
        <i/>
        <sz val="10"/>
        <rFont val="Arial"/>
        <family val="2"/>
      </rPr>
      <t>)</t>
    </r>
    <r>
      <rPr>
        <sz val="10"/>
        <rFont val="Arial"/>
        <family val="2"/>
      </rPr>
      <t xml:space="preserve"> </t>
    </r>
  </si>
  <si>
    <r>
      <t xml:space="preserve">… </t>
    </r>
    <r>
      <rPr>
        <i/>
        <sz val="10"/>
        <rFont val="Arial"/>
        <family val="2"/>
      </rPr>
      <t>(State type and size of each adjoining service)</t>
    </r>
  </si>
  <si>
    <r>
      <t xml:space="preserve">… </t>
    </r>
    <r>
      <rPr>
        <i/>
        <sz val="10"/>
        <rFont val="Arial"/>
        <family val="2"/>
      </rPr>
      <t>(State type and size of each adjoining service etc.)</t>
    </r>
  </si>
  <si>
    <r>
      <t xml:space="preserve">Selected material </t>
    </r>
    <r>
      <rPr>
        <i/>
        <sz val="10"/>
        <rFont val="Arial"/>
        <family val="2"/>
      </rPr>
      <t>(state material type and source e.g. G7 or G8, commercial/borrow pits/etc. and layer thickness)</t>
    </r>
    <r>
      <rPr>
        <sz val="10"/>
        <rFont val="Arial"/>
        <family val="2"/>
      </rPr>
      <t xml:space="preserve"> compacted to </t>
    </r>
    <r>
      <rPr>
        <i/>
        <sz val="10"/>
        <rFont val="Arial"/>
        <family val="2"/>
      </rPr>
      <t>(state minimum compaction)</t>
    </r>
    <r>
      <rPr>
        <sz val="10"/>
        <rFont val="Arial"/>
        <family val="2"/>
      </rPr>
      <t> ...% of MDD</t>
    </r>
  </si>
  <si>
    <r>
      <t xml:space="preserve">Subbase material </t>
    </r>
    <r>
      <rPr>
        <i/>
        <sz val="10"/>
        <rFont val="Arial"/>
        <family val="2"/>
      </rPr>
      <t>(state material type and source e.g. G5 or G6, commercial/borrow pit etc. and layer thickness)</t>
    </r>
    <r>
      <rPr>
        <sz val="10"/>
        <rFont val="Arial"/>
        <family val="2"/>
      </rPr>
      <t xml:space="preserve"> compacted to </t>
    </r>
    <r>
      <rPr>
        <i/>
        <sz val="10"/>
        <rFont val="Arial"/>
        <family val="2"/>
      </rPr>
      <t>(state minimum compaction)</t>
    </r>
    <r>
      <rPr>
        <sz val="10"/>
        <rFont val="Arial"/>
        <family val="2"/>
      </rPr>
      <t xml:space="preserve"> ...% of MDD  </t>
    </r>
  </si>
  <si>
    <r>
      <t xml:space="preserve">Stabilised subbase material </t>
    </r>
    <r>
      <rPr>
        <i/>
        <sz val="10"/>
        <rFont val="Arial"/>
        <family val="2"/>
      </rPr>
      <t>(state material type and source e.g. C3 or C4, commercial/borrow pit etc. and layer thickness)</t>
    </r>
    <r>
      <rPr>
        <sz val="10"/>
        <rFont val="Arial"/>
        <family val="2"/>
      </rPr>
      <t xml:space="preserve"> using </t>
    </r>
    <r>
      <rPr>
        <i/>
        <sz val="10"/>
        <rFont val="Arial"/>
        <family val="2"/>
      </rPr>
      <t>(state percentage and type of stabilising agent)</t>
    </r>
    <r>
      <rPr>
        <sz val="10"/>
        <rFont val="Arial"/>
        <family val="2"/>
      </rPr>
      <t xml:space="preserve"> compacted to </t>
    </r>
    <r>
      <rPr>
        <i/>
        <sz val="10"/>
        <rFont val="Arial"/>
        <family val="2"/>
      </rPr>
      <t>(state minimum compaction)</t>
    </r>
    <r>
      <rPr>
        <sz val="10"/>
        <rFont val="Arial"/>
        <family val="2"/>
      </rPr>
      <t> ...% of MDD</t>
    </r>
  </si>
  <si>
    <r>
      <t xml:space="preserve">Base material </t>
    </r>
    <r>
      <rPr>
        <i/>
        <sz val="10"/>
        <rFont val="Arial"/>
        <family val="2"/>
      </rPr>
      <t>(state material type and source e.g. G1 or G2, commercial/quarry etc. and layer thickness)</t>
    </r>
    <r>
      <rPr>
        <sz val="10"/>
        <rFont val="Arial"/>
        <family val="2"/>
      </rPr>
      <t xml:space="preserve"> compacted to </t>
    </r>
    <r>
      <rPr>
        <i/>
        <sz val="10"/>
        <rFont val="Arial"/>
        <family val="2"/>
      </rPr>
      <t>(state minimum compaction either 102% for G2 or 104% for G1)</t>
    </r>
    <r>
      <rPr>
        <sz val="10"/>
        <rFont val="Arial"/>
        <family val="2"/>
      </rPr>
      <t xml:space="preserve"> ...% of MDD</t>
    </r>
  </si>
  <si>
    <r>
      <t xml:space="preserve">Prime coat </t>
    </r>
    <r>
      <rPr>
        <i/>
        <sz val="10"/>
        <rFont val="Arial"/>
        <family val="2"/>
      </rPr>
      <t>(state type of material and application rate)</t>
    </r>
    <r>
      <rPr>
        <sz val="10"/>
        <rFont val="Arial"/>
        <family val="2"/>
      </rPr>
      <t xml:space="preserve">  </t>
    </r>
  </si>
  <si>
    <r>
      <t xml:space="preserve">Tack coat </t>
    </r>
    <r>
      <rPr>
        <i/>
        <sz val="10"/>
        <rFont val="Arial"/>
        <family val="2"/>
      </rPr>
      <t>(state type of material and application rate)</t>
    </r>
    <r>
      <rPr>
        <sz val="10"/>
        <rFont val="Arial"/>
        <family val="2"/>
      </rPr>
      <t xml:space="preserve">  </t>
    </r>
  </si>
  <si>
    <r>
      <t xml:space="preserve">Asphalt material </t>
    </r>
    <r>
      <rPr>
        <i/>
        <sz val="10"/>
        <rFont val="Arial"/>
        <family val="2"/>
      </rPr>
      <t>(state asphalt type e.g. continuously graded, binder type, layer thickness and minimum density)</t>
    </r>
  </si>
  <si>
    <r>
      <t xml:space="preserve">Surface treatments </t>
    </r>
    <r>
      <rPr>
        <i/>
        <sz val="10"/>
        <rFont val="Arial"/>
        <family val="2"/>
      </rPr>
      <t>(state surfacing type, binder type and application rate, aggregate size and application rate etc.)</t>
    </r>
    <r>
      <rPr>
        <sz val="10"/>
        <rFont val="Arial"/>
        <family val="2"/>
      </rPr>
      <t xml:space="preserve">  </t>
    </r>
  </si>
  <si>
    <r>
      <t xml:space="preserve">Saw-cutting other materials </t>
    </r>
    <r>
      <rPr>
        <i/>
        <sz val="10"/>
        <rFont val="Arial"/>
        <family val="2"/>
      </rPr>
      <t>(type of material to be specified)</t>
    </r>
    <r>
      <rPr>
        <sz val="10"/>
        <rFont val="Arial"/>
        <family val="2"/>
      </rPr>
      <t xml:space="preserve"> to an average depth:</t>
    </r>
  </si>
  <si>
    <r>
      <t xml:space="preserve">… </t>
    </r>
    <r>
      <rPr>
        <i/>
        <sz val="10"/>
        <rFont val="Arial"/>
        <family val="2"/>
      </rPr>
      <t>(State type and size of each service (duct, pipe or cable) removed)</t>
    </r>
  </si>
  <si>
    <r>
      <t xml:space="preserve">… etc.  </t>
    </r>
    <r>
      <rPr>
        <i/>
        <sz val="10"/>
        <rFont val="Arial"/>
        <family val="2"/>
      </rPr>
      <t>(insert additional items as required)</t>
    </r>
  </si>
  <si>
    <r>
      <t xml:space="preserve">… </t>
    </r>
    <r>
      <rPr>
        <i/>
        <sz val="10"/>
        <rFont val="Arial"/>
        <family val="2"/>
      </rPr>
      <t>(State type and size of each service (duct, pipe or cable) disposed of)</t>
    </r>
  </si>
  <si>
    <r>
      <t xml:space="preserve">… etc. </t>
    </r>
    <r>
      <rPr>
        <i/>
        <sz val="10"/>
        <rFont val="Arial"/>
        <family val="2"/>
      </rPr>
      <t>(insert additional items as required)</t>
    </r>
  </si>
  <si>
    <t>Handling cost and profit in respect of item C5.3.12</t>
  </si>
  <si>
    <t>COMMUNITY LIASON OFFICER (CLO)</t>
  </si>
  <si>
    <t>PUBLIC LIASON COMMINITY (PLC)</t>
  </si>
  <si>
    <r>
      <t xml:space="preserve">Crushed stone obtained from approved sources on the site </t>
    </r>
    <r>
      <rPr>
        <i/>
        <sz val="10"/>
        <rFont val="Arial"/>
        <family val="2"/>
      </rPr>
      <t>(state grade and size)</t>
    </r>
  </si>
  <si>
    <r>
      <t xml:space="preserve">Crushed stone obtained from commercial sources </t>
    </r>
    <r>
      <rPr>
        <i/>
        <sz val="10"/>
        <rFont val="Arial"/>
        <family val="2"/>
      </rPr>
      <t>(20mm stone size)</t>
    </r>
  </si>
  <si>
    <r>
      <t xml:space="preserve">Natural sand obtained from approved sources </t>
    </r>
    <r>
      <rPr>
        <i/>
        <sz val="10"/>
        <rFont val="Arial"/>
        <family val="2"/>
      </rPr>
      <t>(state grade &amp; source)</t>
    </r>
  </si>
  <si>
    <r>
      <t xml:space="preserve">Natural sand from commercial sources </t>
    </r>
    <r>
      <rPr>
        <i/>
        <sz val="10"/>
        <rFont val="Arial"/>
        <family val="2"/>
      </rPr>
      <t>(state grade)</t>
    </r>
  </si>
  <si>
    <r>
      <t xml:space="preserve">U-PVC pipes and fittings, normal duty, complete with couplings </t>
    </r>
    <r>
      <rPr>
        <i/>
        <sz val="10"/>
        <rFont val="Arial"/>
        <family val="2"/>
      </rPr>
      <t>(state size and whether or not perforated or slotted)</t>
    </r>
  </si>
  <si>
    <r>
      <t xml:space="preserve">Geotextiles </t>
    </r>
    <r>
      <rPr>
        <i/>
        <sz val="10"/>
        <rFont val="Arial"/>
        <family val="2"/>
      </rPr>
      <t>(Synthetic-fibre filter fabric (Grade 2)</t>
    </r>
  </si>
  <si>
    <r>
      <t xml:space="preserve">In-plane drainage systems </t>
    </r>
    <r>
      <rPr>
        <i/>
        <sz val="10"/>
        <rFont val="Arial"/>
        <family val="2"/>
      </rPr>
      <t>(state size, type of core and type grade, etc. of geotextile)</t>
    </r>
  </si>
  <si>
    <r>
      <t xml:space="preserve">Vertical subsoil strip drainage systems </t>
    </r>
    <r>
      <rPr>
        <i/>
        <sz val="10"/>
        <rFont val="Arial"/>
        <family val="2"/>
      </rPr>
      <t>(state size, type of core and type grade, etc. of geotextile)</t>
    </r>
  </si>
  <si>
    <r>
      <t xml:space="preserve">Panel drainage systems </t>
    </r>
    <r>
      <rPr>
        <i/>
        <sz val="10"/>
        <rFont val="Arial"/>
        <family val="2"/>
      </rPr>
      <t>(state size, type of core and type grade, etc. of geotextile)</t>
    </r>
  </si>
  <si>
    <r>
      <t xml:space="preserve">Alternative drainage systems as detailed in Contract Documentation </t>
    </r>
    <r>
      <rPr>
        <i/>
        <sz val="10"/>
        <rFont val="Arial"/>
        <family val="2"/>
      </rPr>
      <t>(state size, type and other details)</t>
    </r>
  </si>
  <si>
    <r>
      <t xml:space="preserve">Outlet structures </t>
    </r>
    <r>
      <rPr>
        <i/>
        <sz val="10"/>
        <rFont val="Arial"/>
        <family val="2"/>
      </rPr>
      <t>(Type A)</t>
    </r>
  </si>
  <si>
    <r>
      <t xml:space="preserve">Inspection boxes </t>
    </r>
    <r>
      <rPr>
        <i/>
        <sz val="10"/>
        <rFont val="Arial"/>
        <family val="2"/>
      </rPr>
      <t>(specify each type and drawing reference)</t>
    </r>
  </si>
  <si>
    <r>
      <t xml:space="preserve">Junction boxes </t>
    </r>
    <r>
      <rPr>
        <i/>
        <sz val="10"/>
        <rFont val="Arial"/>
        <family val="2"/>
      </rPr>
      <t>(specify each type and drawing reference)</t>
    </r>
  </si>
  <si>
    <r>
      <t xml:space="preserve">Cleaning eyes </t>
    </r>
    <r>
      <rPr>
        <i/>
        <sz val="10"/>
        <rFont val="Arial"/>
        <family val="2"/>
      </rPr>
      <t>(specify each type and drawing reference)</t>
    </r>
  </si>
  <si>
    <r>
      <t xml:space="preserve">Other (Glass fibre reinforced, PVC etc.) </t>
    </r>
    <r>
      <rPr>
        <i/>
        <sz val="10"/>
        <rFont val="Arial"/>
        <family val="2"/>
      </rPr>
      <t>(specify)</t>
    </r>
  </si>
  <si>
    <r>
      <t xml:space="preserve">Subsoil drain outlet marker </t>
    </r>
    <r>
      <rPr>
        <b/>
        <i/>
        <sz val="10"/>
        <rFont val="Arial"/>
        <family val="2"/>
      </rPr>
      <t>(type or drawing specified)</t>
    </r>
  </si>
  <si>
    <r>
      <t xml:space="preserve">From commercial sources </t>
    </r>
    <r>
      <rPr>
        <i/>
        <sz val="10"/>
        <rFont val="Arial"/>
        <family val="2"/>
      </rPr>
      <t>(State type)</t>
    </r>
  </si>
  <si>
    <r>
      <t xml:space="preserve">From sources on site </t>
    </r>
    <r>
      <rPr>
        <i/>
        <sz val="10"/>
        <rFont val="Arial"/>
        <family val="2"/>
      </rPr>
      <t>(State type)</t>
    </r>
  </si>
  <si>
    <r>
      <t xml:space="preserve">With wet mixture </t>
    </r>
    <r>
      <rPr>
        <i/>
        <sz val="10"/>
        <rFont val="Arial"/>
        <family val="2"/>
      </rPr>
      <t>(specify cement content)</t>
    </r>
    <r>
      <rPr>
        <sz val="10"/>
        <rFont val="Arial"/>
        <family val="2"/>
      </rPr>
      <t xml:space="preserve"> </t>
    </r>
  </si>
  <si>
    <r>
      <t xml:space="preserve">With dry mixture </t>
    </r>
    <r>
      <rPr>
        <i/>
        <sz val="10"/>
        <rFont val="Arial"/>
        <family val="2"/>
      </rPr>
      <t>(soilcrete) backfilling containing 5% cement)</t>
    </r>
    <r>
      <rPr>
        <sz val="10"/>
        <rFont val="Arial"/>
        <family val="2"/>
      </rPr>
      <t xml:space="preserve"> </t>
    </r>
  </si>
  <si>
    <r>
      <t xml:space="preserve">Extra over sub-items C3.2.2.1 and C3.2.2.2 for screed layers </t>
    </r>
    <r>
      <rPr>
        <i/>
        <sz val="10"/>
        <rFont val="Arial"/>
        <family val="2"/>
      </rPr>
      <t>(class of concrete indicated)</t>
    </r>
  </si>
  <si>
    <r>
      <t xml:space="preserve">On Class C bedding </t>
    </r>
    <r>
      <rPr>
        <i/>
        <sz val="10"/>
        <rFont val="Arial"/>
        <family val="2"/>
      </rPr>
      <t>(type and diameter indicated)</t>
    </r>
  </si>
  <si>
    <r>
      <t xml:space="preserve">On Class D bedding </t>
    </r>
    <r>
      <rPr>
        <i/>
        <sz val="10"/>
        <rFont val="Arial"/>
        <family val="2"/>
      </rPr>
      <t>(type and diameter indicated)</t>
    </r>
  </si>
  <si>
    <r>
      <t xml:space="preserve">Provision of skew ends of pipe culvert </t>
    </r>
    <r>
      <rPr>
        <i/>
        <sz val="10"/>
        <rFont val="Arial"/>
        <family val="2"/>
      </rPr>
      <t>(type and diameter indicated)</t>
    </r>
  </si>
  <si>
    <r>
      <t xml:space="preserve">… </t>
    </r>
    <r>
      <rPr>
        <i/>
        <sz val="10"/>
        <rFont val="Arial"/>
        <family val="2"/>
      </rPr>
      <t>(size, wall thickness and type indicated)</t>
    </r>
  </si>
  <si>
    <r>
      <t xml:space="preserve">Anchor bolts </t>
    </r>
    <r>
      <rPr>
        <i/>
        <sz val="10"/>
        <rFont val="Arial"/>
        <family val="2"/>
      </rPr>
      <t>(size and type indicated)</t>
    </r>
  </si>
  <si>
    <r>
      <t xml:space="preserve">Protective coating to metal culverts </t>
    </r>
    <r>
      <rPr>
        <i/>
        <sz val="10"/>
        <rFont val="Arial"/>
        <family val="2"/>
      </rPr>
      <t>(culvert size; inside/outside/ both sides; coating type &amp; thickness indicated)</t>
    </r>
  </si>
  <si>
    <r>
      <t xml:space="preserve">Prefabricated floor slabs </t>
    </r>
    <r>
      <rPr>
        <i/>
        <sz val="10"/>
        <rFont val="Arial"/>
        <family val="2"/>
      </rPr>
      <t>(size and type indicated)</t>
    </r>
  </si>
  <si>
    <r>
      <t xml:space="preserve">Prefabricated roof slabs </t>
    </r>
    <r>
      <rPr>
        <i/>
        <sz val="10"/>
        <rFont val="Arial"/>
        <family val="2"/>
      </rPr>
      <t>(size and type indicated)</t>
    </r>
  </si>
  <si>
    <r>
      <t xml:space="preserve">In Class A bedding, screeds, concrete backfill and the encasing for pipes, including formwork </t>
    </r>
    <r>
      <rPr>
        <i/>
        <sz val="10"/>
        <rFont val="Arial"/>
        <family val="2"/>
      </rPr>
      <t>(class of concrete indicated)</t>
    </r>
  </si>
  <si>
    <r>
      <t xml:space="preserve">In complete in situ floor slabs for rectangular culverts, manholes and catchpits including formwork, joints and Class U2 surface finish </t>
    </r>
    <r>
      <rPr>
        <i/>
        <sz val="10"/>
        <rFont val="Arial"/>
        <family val="2"/>
      </rPr>
      <t>(Class 30/20 concrete)</t>
    </r>
    <r>
      <rPr>
        <sz val="10"/>
        <rFont val="Arial"/>
        <family val="2"/>
      </rPr>
      <t xml:space="preserve"> (installed at a standard depth of 1,0m)</t>
    </r>
  </si>
  <si>
    <r>
      <t xml:space="preserve">In walls, excluding formwork but including Class U2 surface finish </t>
    </r>
    <r>
      <rPr>
        <i/>
        <sz val="10"/>
        <rFont val="Arial"/>
        <family val="2"/>
      </rPr>
      <t>(class of concrete indicated)</t>
    </r>
  </si>
  <si>
    <r>
      <t xml:space="preserve">In roof slabs for rectangular culverts, excluding formwork but including Class U2 surfacing finish and joints </t>
    </r>
    <r>
      <rPr>
        <i/>
        <sz val="10"/>
        <rFont val="Arial"/>
        <family val="2"/>
      </rPr>
      <t>(class of concrete indicated)</t>
    </r>
  </si>
  <si>
    <r>
      <t xml:space="preserve">In inlet and outlet structures including kerbs, chutes and downpipes, skewed ends, catchpits, manholes, thrust and anchor blocks, excluding formwork but including Class U2 surfacing finish </t>
    </r>
    <r>
      <rPr>
        <i/>
        <sz val="10"/>
        <rFont val="Arial"/>
        <family val="2"/>
      </rPr>
      <t>(Class 30/19 concrete)</t>
    </r>
  </si>
  <si>
    <r>
      <t xml:space="preserve">Formwork of concrete under items C3.2.7.3 to 5 above </t>
    </r>
    <r>
      <rPr>
        <i/>
        <sz val="10"/>
        <rFont val="Arial"/>
        <family val="2"/>
      </rPr>
      <t>(Class F2 surface finish)</t>
    </r>
  </si>
  <si>
    <r>
      <t xml:space="preserve">Concrete linings for the inverts of metal culverts, including formwork and Class U2 surface finish </t>
    </r>
    <r>
      <rPr>
        <i/>
        <sz val="10"/>
        <rFont val="Arial"/>
        <family val="2"/>
      </rPr>
      <t>(class of concrete indicated)</t>
    </r>
  </si>
  <si>
    <r>
      <t xml:space="preserve">Concrete backfill or encasement for culverts </t>
    </r>
    <r>
      <rPr>
        <i/>
        <sz val="10"/>
        <rFont val="Arial"/>
        <family val="2"/>
      </rPr>
      <t>(class 1:4:8/38 concrete between precast culverts)</t>
    </r>
  </si>
  <si>
    <r>
      <t xml:space="preserve">Prefabricated concrete inlets and outlets to culverts </t>
    </r>
    <r>
      <rPr>
        <i/>
        <sz val="10"/>
        <rFont val="Arial"/>
        <family val="2"/>
      </rPr>
      <t>(size and type indicated)</t>
    </r>
  </si>
  <si>
    <r>
      <t xml:space="preserve">Other material </t>
    </r>
    <r>
      <rPr>
        <i/>
        <sz val="10"/>
        <rFont val="Arial"/>
        <family val="2"/>
      </rPr>
      <t>(specify)</t>
    </r>
  </si>
  <si>
    <r>
      <t xml:space="preserve">Anchoring of reinforcing steel: 
</t>
    </r>
    <r>
      <rPr>
        <sz val="10"/>
        <rFont val="Arial"/>
        <family val="2"/>
      </rPr>
      <t xml:space="preserve">Reinforcing </t>
    </r>
    <r>
      <rPr>
        <i/>
        <sz val="10"/>
        <rFont val="Arial"/>
        <family val="2"/>
      </rPr>
      <t>(type, bar diameter)</t>
    </r>
    <r>
      <rPr>
        <sz val="10"/>
        <rFont val="Arial"/>
        <family val="2"/>
      </rPr>
      <t xml:space="preserve"> into formed holes </t>
    </r>
    <r>
      <rPr>
        <i/>
        <sz val="10"/>
        <rFont val="Arial"/>
        <family val="2"/>
      </rPr>
      <t>(hole diameter and depth stated)</t>
    </r>
    <r>
      <rPr>
        <sz val="10"/>
        <rFont val="Arial"/>
        <family val="2"/>
      </rPr>
      <t xml:space="preserve"> in </t>
    </r>
    <r>
      <rPr>
        <i/>
        <sz val="10"/>
        <rFont val="Arial"/>
        <family val="2"/>
      </rPr>
      <t>(description of member)</t>
    </r>
    <r>
      <rPr>
        <sz val="10"/>
        <rFont val="Arial"/>
        <family val="2"/>
      </rPr>
      <t xml:space="preserve"> </t>
    </r>
  </si>
  <si>
    <r>
      <t xml:space="preserve">Removing and re-laying existing culverts without stacking </t>
    </r>
    <r>
      <rPr>
        <i/>
        <sz val="10"/>
        <rFont val="Arial"/>
        <family val="2"/>
      </rPr>
      <t>(size and type of bedding indicated)</t>
    </r>
  </si>
  <si>
    <r>
      <t xml:space="preserve">Protective mastic asphalt coating for corrugated metal culvert units </t>
    </r>
    <r>
      <rPr>
        <i/>
        <sz val="10"/>
        <rFont val="Arial"/>
        <family val="2"/>
      </rPr>
      <t>(state whether to be applied by brush or by spray gun)</t>
    </r>
  </si>
  <si>
    <r>
      <t xml:space="preserve">… </t>
    </r>
    <r>
      <rPr>
        <i/>
        <sz val="10"/>
        <rFont val="Arial"/>
        <family val="2"/>
      </rPr>
      <t>(size and type indicated)</t>
    </r>
  </si>
  <si>
    <r>
      <t xml:space="preserve">… </t>
    </r>
    <r>
      <rPr>
        <i/>
        <sz val="10"/>
        <rFont val="Arial"/>
        <family val="2"/>
      </rPr>
      <t>(size and type indicated etc.)</t>
    </r>
  </si>
  <si>
    <r>
      <t xml:space="preserve">… </t>
    </r>
    <r>
      <rPr>
        <i/>
        <sz val="10"/>
        <rFont val="Arial"/>
        <family val="2"/>
      </rPr>
      <t>(specify thickness)</t>
    </r>
  </si>
  <si>
    <r>
      <t xml:space="preserve">Manhole frames </t>
    </r>
    <r>
      <rPr>
        <i/>
        <sz val="10"/>
        <rFont val="Arial"/>
        <family val="2"/>
      </rPr>
      <t>(description and reference to drawing)</t>
    </r>
  </si>
  <si>
    <r>
      <t xml:space="preserve">Inlet grids or covers </t>
    </r>
    <r>
      <rPr>
        <i/>
        <sz val="10"/>
        <rFont val="Arial"/>
        <family val="2"/>
      </rPr>
      <t>(description and reference to drawing)</t>
    </r>
  </si>
  <si>
    <r>
      <t xml:space="preserve">Manhole frames </t>
    </r>
    <r>
      <rPr>
        <i/>
        <sz val="10"/>
        <rFont val="Arial"/>
        <family val="2"/>
      </rPr>
      <t>(type, load bearing and SANS specification indicated)</t>
    </r>
  </si>
  <si>
    <r>
      <t xml:space="preserve">Manhole covers or gratings </t>
    </r>
    <r>
      <rPr>
        <i/>
        <sz val="10"/>
        <rFont val="Arial"/>
        <family val="2"/>
      </rPr>
      <t>(type, load bearing and SANS specification indicated)</t>
    </r>
  </si>
  <si>
    <r>
      <t xml:space="preserve">Inlet channel frames </t>
    </r>
    <r>
      <rPr>
        <i/>
        <sz val="10"/>
        <rFont val="Arial"/>
        <family val="2"/>
      </rPr>
      <t>(type, load bearing and SANS specification indicated)</t>
    </r>
  </si>
  <si>
    <r>
      <t xml:space="preserve">Inlet channel gratings </t>
    </r>
    <r>
      <rPr>
        <i/>
        <sz val="10"/>
        <rFont val="Arial"/>
        <family val="2"/>
      </rPr>
      <t>(type, load bearing and SANS specification indicated)</t>
    </r>
  </si>
  <si>
    <r>
      <t xml:space="preserve">Step irons </t>
    </r>
    <r>
      <rPr>
        <i/>
        <sz val="10"/>
        <rFont val="Arial"/>
        <family val="2"/>
      </rPr>
      <t>(description and SANS specification indicated)</t>
    </r>
  </si>
  <si>
    <r>
      <t xml:space="preserve">… </t>
    </r>
    <r>
      <rPr>
        <i/>
        <sz val="10"/>
        <rFont val="Arial"/>
        <family val="2"/>
      </rPr>
      <t>(etc. for other accessories)</t>
    </r>
  </si>
  <si>
    <r>
      <t xml:space="preserve">Anchors for pipes </t>
    </r>
    <r>
      <rPr>
        <i/>
        <sz val="10"/>
        <rFont val="Arial"/>
        <family val="2"/>
      </rPr>
      <t>(description)</t>
    </r>
  </si>
  <si>
    <r>
      <t xml:space="preserve">Prefabricated reinforced-concrete skew end units for concrete culverts constructed at a skew angle </t>
    </r>
    <r>
      <rPr>
        <i/>
        <sz val="10"/>
        <rFont val="Arial"/>
        <family val="2"/>
      </rPr>
      <t>(type and dimensions of unit and class of bedding indicated)</t>
    </r>
  </si>
  <si>
    <r>
      <t xml:space="preserve">Cutting of concrete pipes </t>
    </r>
    <r>
      <rPr>
        <i/>
        <sz val="10"/>
        <rFont val="Arial"/>
        <family val="2"/>
      </rPr>
      <t>(diameter indicated)</t>
    </r>
  </si>
  <si>
    <r>
      <t xml:space="preserve">Preparation and compaction of in situ bedding material to 90% of MDD </t>
    </r>
    <r>
      <rPr>
        <i/>
        <sz val="10"/>
        <rFont val="Arial"/>
        <family val="2"/>
      </rPr>
      <t>(150mm)</t>
    </r>
  </si>
  <si>
    <r>
      <t xml:space="preserve">Extra-over sub-item C3.2.24.1 for compaction to 93% of MDD </t>
    </r>
    <r>
      <rPr>
        <i/>
        <sz val="10"/>
        <rFont val="Arial"/>
        <family val="2"/>
      </rPr>
      <t>(150mm)</t>
    </r>
  </si>
  <si>
    <r>
      <t xml:space="preserve">Painting of exposed steel bars with two coats of zinc rich primer </t>
    </r>
    <r>
      <rPr>
        <i/>
        <sz val="10"/>
        <rFont val="Arial"/>
        <family val="2"/>
      </rPr>
      <t>(Type specified)</t>
    </r>
  </si>
  <si>
    <r>
      <t xml:space="preserve">Repair with cementitious mortar or concrete </t>
    </r>
    <r>
      <rPr>
        <i/>
        <sz val="10"/>
        <rFont val="Arial"/>
        <family val="2"/>
      </rPr>
      <t>(class)</t>
    </r>
    <r>
      <rPr>
        <b/>
        <sz val="10"/>
        <rFont val="Arial"/>
        <family val="2"/>
      </rPr>
      <t xml:space="preserve"> to </t>
    </r>
    <r>
      <rPr>
        <i/>
        <sz val="10"/>
        <rFont val="Arial"/>
        <family val="2"/>
      </rPr>
      <t>(description)</t>
    </r>
    <r>
      <rPr>
        <b/>
        <sz val="10"/>
        <rFont val="Arial"/>
        <family val="2"/>
      </rPr>
      <t xml:space="preserve"> </t>
    </r>
  </si>
  <si>
    <r>
      <t xml:space="preserve">Prefabricated kerbing </t>
    </r>
    <r>
      <rPr>
        <i/>
        <sz val="10"/>
        <rFont val="Arial"/>
        <family val="2"/>
      </rPr>
      <t>(SABS 927, Figure 8c and bedding with reference to drawing)</t>
    </r>
  </si>
  <si>
    <r>
      <t xml:space="preserve">… </t>
    </r>
    <r>
      <rPr>
        <i/>
        <sz val="10"/>
        <rFont val="Arial"/>
        <family val="2"/>
      </rPr>
      <t>(state type of kerb, class of concrete with reference to drawing)</t>
    </r>
  </si>
  <si>
    <r>
      <t xml:space="preserve">… </t>
    </r>
    <r>
      <rPr>
        <i/>
        <sz val="10"/>
        <rFont val="Arial"/>
        <family val="2"/>
      </rPr>
      <t>(etc. for other types)</t>
    </r>
  </si>
  <si>
    <r>
      <t xml:space="preserve">Cast in situ kerbing-channeling </t>
    </r>
    <r>
      <rPr>
        <i/>
        <sz val="10"/>
        <rFont val="Arial"/>
        <family val="2"/>
      </rPr>
      <t>(description with reference to drawing and class of concrete and finish indicated)</t>
    </r>
  </si>
  <si>
    <r>
      <t xml:space="preserve">… </t>
    </r>
    <r>
      <rPr>
        <i/>
        <sz val="10"/>
        <rFont val="Arial"/>
        <family val="2"/>
      </rPr>
      <t>(state type of kerb and bedding with reference to drawing)</t>
    </r>
  </si>
  <si>
    <r>
      <t xml:space="preserve">Asphalt berms placed where there are no vehicle restraint systems </t>
    </r>
    <r>
      <rPr>
        <i/>
        <sz val="10"/>
        <rFont val="Arial"/>
        <family val="2"/>
      </rPr>
      <t>(drawing reference indicated)</t>
    </r>
  </si>
  <si>
    <r>
      <t xml:space="preserve">Asphalt berms placed at existing vehicle restraint systems </t>
    </r>
    <r>
      <rPr>
        <i/>
        <sz val="10"/>
        <rFont val="Arial"/>
        <family val="2"/>
      </rPr>
      <t>(drawing reference indicated)</t>
    </r>
  </si>
  <si>
    <r>
      <t xml:space="preserve">Prime coat </t>
    </r>
    <r>
      <rPr>
        <i/>
        <sz val="10"/>
        <rFont val="Arial"/>
        <family val="2"/>
      </rPr>
      <t>(type indicated)</t>
    </r>
  </si>
  <si>
    <r>
      <t xml:space="preserve">Bond coat </t>
    </r>
    <r>
      <rPr>
        <i/>
        <sz val="10"/>
        <rFont val="Arial"/>
        <family val="2"/>
      </rPr>
      <t>(type indicated)</t>
    </r>
  </si>
  <si>
    <r>
      <t xml:space="preserve">Prefabricated chutes </t>
    </r>
    <r>
      <rPr>
        <i/>
        <sz val="10"/>
        <rFont val="Arial"/>
        <family val="2"/>
      </rPr>
      <t>(S/0223/RD02/DL01)</t>
    </r>
  </si>
  <si>
    <r>
      <t xml:space="preserve">Cast in situ concrete chutes </t>
    </r>
    <r>
      <rPr>
        <i/>
        <sz val="10"/>
        <rFont val="Arial"/>
        <family val="2"/>
      </rPr>
      <t>(S/0223/RD02/DL01</t>
    </r>
  </si>
  <si>
    <r>
      <t xml:space="preserve">Stone pitched chutes </t>
    </r>
    <r>
      <rPr>
        <i/>
        <sz val="10"/>
        <rFont val="Arial"/>
        <family val="2"/>
      </rPr>
      <t>(description with reference to drawing and class of concrete indicated)</t>
    </r>
  </si>
  <si>
    <r>
      <t xml:space="preserve">Concrete </t>
    </r>
    <r>
      <rPr>
        <i/>
        <sz val="10"/>
        <rFont val="Arial"/>
        <family val="2"/>
      </rPr>
      <t>(class indicated)</t>
    </r>
  </si>
  <si>
    <r>
      <t xml:space="preserve">Formwork </t>
    </r>
    <r>
      <rPr>
        <i/>
        <sz val="10"/>
        <rFont val="Arial"/>
        <family val="2"/>
      </rPr>
      <t>(surface finish indicated)</t>
    </r>
  </si>
  <si>
    <r>
      <t xml:space="preserve">Grouted stone pitching </t>
    </r>
    <r>
      <rPr>
        <i/>
        <sz val="10"/>
        <rFont val="Arial"/>
        <family val="2"/>
      </rPr>
      <t>(type of chute indicated)</t>
    </r>
  </si>
  <si>
    <r>
      <t xml:space="preserve">Grouted stone pitching on a concrete bed </t>
    </r>
    <r>
      <rPr>
        <i/>
        <sz val="10"/>
        <rFont val="Arial"/>
        <family val="2"/>
      </rPr>
      <t>(class of concrete and type of chute indicated)</t>
    </r>
  </si>
  <si>
    <r>
      <t xml:space="preserve">Grouted stone pitching </t>
    </r>
    <r>
      <rPr>
        <i/>
        <sz val="10"/>
        <rFont val="Arial"/>
        <family val="2"/>
      </rPr>
      <t>(Trapezoidal drain)</t>
    </r>
  </si>
  <si>
    <r>
      <t xml:space="preserve">Grouted stone pitching on a concrete bed </t>
    </r>
    <r>
      <rPr>
        <i/>
        <sz val="10"/>
        <rFont val="Arial"/>
        <family val="2"/>
      </rPr>
      <t>(class of concrete and type of open drain indicated)</t>
    </r>
  </si>
  <si>
    <r>
      <t xml:space="preserve">To sides with formwork on both internal and external faces </t>
    </r>
    <r>
      <rPr>
        <i/>
        <sz val="10"/>
        <rFont val="Arial"/>
        <family val="2"/>
      </rPr>
      <t>(each face measured)</t>
    </r>
  </si>
  <si>
    <r>
      <t xml:space="preserve">Sealed joints in concrete and stone pitched linings of open drains </t>
    </r>
    <r>
      <rPr>
        <i/>
        <sz val="10"/>
        <rFont val="Arial"/>
        <family val="2"/>
      </rPr>
      <t>(Silicone joint sealant (Dow Corning 888 or approved equivalent in expansion joint (19mm wide and 9mm deep) (refer to drawing TP1509/J1))</t>
    </r>
  </si>
  <si>
    <r>
      <t xml:space="preserve">Concrete screed or backfill below chutes </t>
    </r>
    <r>
      <rPr>
        <i/>
        <sz val="10"/>
        <rFont val="Arial"/>
        <family val="2"/>
      </rPr>
      <t>(thickness and class of concrete indicated)</t>
    </r>
  </si>
  <si>
    <r>
      <t>Cuttings exceeding 5 000 m</t>
    </r>
    <r>
      <rPr>
        <vertAlign val="superscript"/>
        <sz val="10"/>
        <rFont val="Arial"/>
        <family val="2"/>
      </rPr>
      <t>3</t>
    </r>
    <r>
      <rPr>
        <sz val="10"/>
        <rFont val="Arial"/>
        <family val="2"/>
      </rPr>
      <t xml:space="preserve"> up to 10 000 m</t>
    </r>
    <r>
      <rPr>
        <vertAlign val="superscript"/>
        <sz val="10"/>
        <rFont val="Arial"/>
        <family val="2"/>
      </rPr>
      <t>3</t>
    </r>
  </si>
  <si>
    <r>
      <t>Cuttings exceeding 10 000 m</t>
    </r>
    <r>
      <rPr>
        <vertAlign val="superscript"/>
        <sz val="10"/>
        <rFont val="Arial"/>
        <family val="2"/>
      </rPr>
      <t>3</t>
    </r>
    <r>
      <rPr>
        <sz val="10"/>
        <rFont val="Arial"/>
        <family val="2"/>
      </rPr>
      <t xml:space="preserve"> up to 20 000 m</t>
    </r>
    <r>
      <rPr>
        <vertAlign val="superscript"/>
        <sz val="10"/>
        <rFont val="Arial"/>
        <family val="2"/>
      </rPr>
      <t>3</t>
    </r>
  </si>
  <si>
    <r>
      <t>Cuttings exceeding 20 000 m</t>
    </r>
    <r>
      <rPr>
        <vertAlign val="superscript"/>
        <sz val="10"/>
        <rFont val="Arial"/>
        <family val="2"/>
      </rPr>
      <t>3</t>
    </r>
    <r>
      <rPr>
        <sz val="10"/>
        <rFont val="Arial"/>
        <family val="2"/>
      </rPr>
      <t xml:space="preserve"> up to 50 000 m</t>
    </r>
    <r>
      <rPr>
        <vertAlign val="superscript"/>
        <sz val="10"/>
        <rFont val="Arial"/>
        <family val="2"/>
      </rPr>
      <t>3</t>
    </r>
  </si>
  <si>
    <r>
      <t>Cuttings exceeding 50 000 m</t>
    </r>
    <r>
      <rPr>
        <vertAlign val="superscript"/>
        <sz val="10"/>
        <rFont val="Arial"/>
        <family val="2"/>
      </rPr>
      <t>3</t>
    </r>
    <r>
      <rPr>
        <sz val="10"/>
        <rFont val="Arial"/>
        <family val="2"/>
      </rPr>
      <t xml:space="preserve"> up to 100 000 m</t>
    </r>
    <r>
      <rPr>
        <vertAlign val="superscript"/>
        <sz val="10"/>
        <rFont val="Arial"/>
        <family val="2"/>
      </rPr>
      <t>3</t>
    </r>
  </si>
  <si>
    <r>
      <t>Cuttings larger than 100 000 m</t>
    </r>
    <r>
      <rPr>
        <vertAlign val="superscript"/>
        <sz val="10"/>
        <rFont val="Arial"/>
        <family val="2"/>
      </rPr>
      <t>3</t>
    </r>
  </si>
  <si>
    <r>
      <t xml:space="preserve">Lifting of existing paving blocks </t>
    </r>
    <r>
      <rPr>
        <i/>
        <sz val="10"/>
        <rFont val="Arial"/>
        <family val="2"/>
      </rPr>
      <t>(specify the type or size and thickness)</t>
    </r>
  </si>
  <si>
    <r>
      <t xml:space="preserve">Precast concrete kerbing </t>
    </r>
    <r>
      <rPr>
        <i/>
        <sz val="10"/>
        <rFont val="Arial"/>
        <family val="2"/>
      </rPr>
      <t>(specify type or figure)</t>
    </r>
  </si>
  <si>
    <r>
      <t xml:space="preserve">Precast concrete kerbing </t>
    </r>
    <r>
      <rPr>
        <i/>
        <sz val="10"/>
        <rFont val="Arial"/>
        <family val="2"/>
      </rPr>
      <t>(specify type or figure)</t>
    </r>
    <r>
      <rPr>
        <sz val="10"/>
        <rFont val="Arial"/>
        <family val="2"/>
      </rPr>
      <t xml:space="preserve"> and situ concrete channel </t>
    </r>
    <r>
      <rPr>
        <i/>
        <sz val="10"/>
        <rFont val="Arial"/>
        <family val="2"/>
      </rPr>
      <t>(specify dimensions)</t>
    </r>
  </si>
  <si>
    <r>
      <t xml:space="preserve">Paving blocks </t>
    </r>
    <r>
      <rPr>
        <i/>
        <sz val="10"/>
        <rFont val="Arial"/>
        <family val="2"/>
      </rPr>
      <t>(specify type or size and thickness)</t>
    </r>
  </si>
  <si>
    <r>
      <t xml:space="preserve">Precast concrete kerbing </t>
    </r>
    <r>
      <rPr>
        <i/>
        <sz val="10"/>
        <rFont val="Arial"/>
        <family val="2"/>
      </rPr>
      <t>(specify type or figure and length)</t>
    </r>
  </si>
  <si>
    <r>
      <t>Commercial materials identified by the Employer from commercial, private or other non-commercial suppliers (</t>
    </r>
    <r>
      <rPr>
        <b/>
        <i/>
        <sz val="10"/>
        <rFont val="Arial"/>
        <family val="2"/>
      </rPr>
      <t>specify the source/s</t>
    </r>
    <r>
      <rPr>
        <b/>
        <sz val="10"/>
        <rFont val="Arial"/>
        <family val="2"/>
      </rPr>
      <t xml:space="preserve">) </t>
    </r>
  </si>
  <si>
    <r>
      <t xml:space="preserve">Penetration grade bitumen </t>
    </r>
    <r>
      <rPr>
        <i/>
        <sz val="10"/>
        <rFont val="Arial"/>
        <family val="2"/>
      </rPr>
      <t>(specify grade)</t>
    </r>
  </si>
  <si>
    <r>
      <t xml:space="preserve">Emulsion stable grade </t>
    </r>
    <r>
      <rPr>
        <i/>
        <sz val="10"/>
        <rFont val="Arial"/>
        <family val="2"/>
      </rPr>
      <t>(Anionic stable grade Bituminous emultion (60% net Bitumen))</t>
    </r>
  </si>
  <si>
    <r>
      <t xml:space="preserve">Fillers for bituminous stabilisation </t>
    </r>
    <r>
      <rPr>
        <i/>
        <sz val="10"/>
        <rFont val="Arial"/>
        <family val="2"/>
      </rPr>
      <t>(specify filler types separately)</t>
    </r>
  </si>
  <si>
    <r>
      <t xml:space="preserve">Other vibratory rollers </t>
    </r>
    <r>
      <rPr>
        <i/>
        <sz val="10"/>
        <rFont val="Arial"/>
        <family val="2"/>
      </rPr>
      <t>(specify)</t>
    </r>
  </si>
  <si>
    <r>
      <t xml:space="preserve">Other rollers </t>
    </r>
    <r>
      <rPr>
        <i/>
        <sz val="10"/>
        <rFont val="Arial"/>
        <family val="2"/>
      </rPr>
      <t>(specify)</t>
    </r>
  </si>
  <si>
    <r>
      <t xml:space="preserve">Lower selected layer </t>
    </r>
    <r>
      <rPr>
        <i/>
        <sz val="10"/>
        <rFont val="Arial"/>
        <family val="2"/>
      </rPr>
      <t>(150mm, G9)</t>
    </r>
    <r>
      <rPr>
        <sz val="10"/>
        <rFont val="Arial"/>
        <family val="2"/>
      </rPr>
      <t xml:space="preserve"> compacted to 93% of MDD</t>
    </r>
  </si>
  <si>
    <r>
      <t xml:space="preserve">Lower selected subgrade layer </t>
    </r>
    <r>
      <rPr>
        <i/>
        <sz val="10"/>
        <rFont val="Arial"/>
        <family val="2"/>
      </rPr>
      <t>(150mm, G9)</t>
    </r>
    <r>
      <rPr>
        <sz val="10"/>
        <rFont val="Arial"/>
        <family val="2"/>
      </rPr>
      <t xml:space="preserve"> compacted to 95% of MDD</t>
    </r>
  </si>
  <si>
    <r>
      <t xml:space="preserve">Upper selected layer </t>
    </r>
    <r>
      <rPr>
        <i/>
        <sz val="10"/>
        <rFont val="Arial"/>
        <family val="2"/>
      </rPr>
      <t>((150mm, G6)</t>
    </r>
    <r>
      <rPr>
        <sz val="10"/>
        <rFont val="Arial"/>
        <family val="2"/>
      </rPr>
      <t xml:space="preserve"> compacted to 95% of MDD</t>
    </r>
  </si>
  <si>
    <r>
      <t xml:space="preserve">Upper selected subgrade layer </t>
    </r>
    <r>
      <rPr>
        <i/>
        <sz val="10"/>
        <rFont val="Arial"/>
        <family val="2"/>
      </rPr>
      <t>(layer thickness indicated)</t>
    </r>
    <r>
      <rPr>
        <sz val="10"/>
        <rFont val="Arial"/>
        <family val="2"/>
      </rPr>
      <t xml:space="preserve"> compacted to 97% of MDD</t>
    </r>
  </si>
  <si>
    <r>
      <t xml:space="preserve">Sand layer </t>
    </r>
    <r>
      <rPr>
        <i/>
        <sz val="10"/>
        <rFont val="Arial"/>
        <family val="2"/>
      </rPr>
      <t>(layer thickness indicated)</t>
    </r>
    <r>
      <rPr>
        <sz val="10"/>
        <rFont val="Arial"/>
        <family val="2"/>
      </rPr>
      <t xml:space="preserve"> compacted to 97% of MDD</t>
    </r>
  </si>
  <si>
    <r>
      <t xml:space="preserve">Sand layer </t>
    </r>
    <r>
      <rPr>
        <i/>
        <sz val="10"/>
        <rFont val="Arial"/>
        <family val="2"/>
      </rPr>
      <t>(layer thickness indicated)</t>
    </r>
    <r>
      <rPr>
        <sz val="10"/>
        <rFont val="Arial"/>
        <family val="2"/>
      </rPr>
      <t xml:space="preserve"> compacted to 100% of MDD</t>
    </r>
  </si>
  <si>
    <r>
      <t xml:space="preserve">Gravel wearing course layer </t>
    </r>
    <r>
      <rPr>
        <i/>
        <sz val="10"/>
        <rFont val="Arial"/>
        <family val="2"/>
      </rPr>
      <t>(layer thickness indicated)</t>
    </r>
    <r>
      <rPr>
        <sz val="10"/>
        <rFont val="Arial"/>
        <family val="2"/>
      </rPr>
      <t xml:space="preserve"> compacted to 95% of MDD</t>
    </r>
  </si>
  <si>
    <r>
      <t xml:space="preserve">Gravel shoulder layer </t>
    </r>
    <r>
      <rPr>
        <i/>
        <sz val="10"/>
        <rFont val="Arial"/>
        <family val="2"/>
      </rPr>
      <t>(layer thickness indicated)</t>
    </r>
    <r>
      <rPr>
        <sz val="10"/>
        <rFont val="Arial"/>
        <family val="2"/>
      </rPr>
      <t xml:space="preserve"> compacted to 95% of MDD</t>
    </r>
  </si>
  <si>
    <r>
      <t xml:space="preserve">Lower subbase gravel layer (unstabilised) </t>
    </r>
    <r>
      <rPr>
        <i/>
        <sz val="10"/>
        <rFont val="Arial"/>
        <family val="2"/>
      </rPr>
      <t>(layer thickness indicated)</t>
    </r>
    <r>
      <rPr>
        <sz val="10"/>
        <rFont val="Arial"/>
        <family val="2"/>
      </rPr>
      <t xml:space="preserve"> compacted to 95% of MDD</t>
    </r>
  </si>
  <si>
    <r>
      <t xml:space="preserve">Lower subbase gravel layer (chemically stabilised) </t>
    </r>
    <r>
      <rPr>
        <i/>
        <sz val="10"/>
        <rFont val="Arial"/>
        <family val="2"/>
      </rPr>
      <t>(150mm, C4 (G6))</t>
    </r>
    <r>
      <rPr>
        <sz val="10"/>
        <rFont val="Arial"/>
        <family val="2"/>
      </rPr>
      <t xml:space="preserve"> compacted to 95% of MDD</t>
    </r>
  </si>
  <si>
    <r>
      <t xml:space="preserve">Upper subbase gravel layer (unstabilised) </t>
    </r>
    <r>
      <rPr>
        <i/>
        <sz val="10"/>
        <rFont val="Arial"/>
        <family val="2"/>
      </rPr>
      <t>(150mm)</t>
    </r>
    <r>
      <rPr>
        <sz val="10"/>
        <rFont val="Arial"/>
        <family val="2"/>
      </rPr>
      <t xml:space="preserve"> compacted to 97% of MDD</t>
    </r>
  </si>
  <si>
    <r>
      <t xml:space="preserve">Upper subbase gravel layer (chemically stabilised) </t>
    </r>
    <r>
      <rPr>
        <i/>
        <sz val="10"/>
        <rFont val="Arial"/>
        <family val="2"/>
      </rPr>
      <t>(150mm layer thickness)</t>
    </r>
    <r>
      <rPr>
        <sz val="10"/>
        <rFont val="Arial"/>
        <family val="2"/>
      </rPr>
      <t xml:space="preserve"> (C4) compacted to 95% of MDD</t>
    </r>
  </si>
  <si>
    <r>
      <t xml:space="preserve">Upper subbase gravel layer (chemically stabilised) </t>
    </r>
    <r>
      <rPr>
        <i/>
        <sz val="10"/>
        <rFont val="Arial"/>
        <family val="2"/>
      </rPr>
      <t>(125mm layer thickness)</t>
    </r>
    <r>
      <rPr>
        <sz val="10"/>
        <rFont val="Arial"/>
        <family val="2"/>
      </rPr>
      <t xml:space="preserve"> (C4) compacted to 95% of MDD</t>
    </r>
  </si>
  <si>
    <r>
      <t xml:space="preserve">Gravel base layer (unstabilised) </t>
    </r>
    <r>
      <rPr>
        <i/>
        <sz val="10"/>
        <rFont val="Arial"/>
        <family val="2"/>
      </rPr>
      <t>(layer thickness indicated)</t>
    </r>
    <r>
      <rPr>
        <sz val="10"/>
        <rFont val="Arial"/>
        <family val="2"/>
      </rPr>
      <t xml:space="preserve"> compacted to 100% of MDD</t>
    </r>
  </si>
  <si>
    <r>
      <t xml:space="preserve">Gravel base layer (chemically stabilised) </t>
    </r>
    <r>
      <rPr>
        <i/>
        <sz val="10"/>
        <rFont val="Arial"/>
        <family val="2"/>
      </rPr>
      <t>(layer thickness indicated)</t>
    </r>
    <r>
      <rPr>
        <sz val="10"/>
        <rFont val="Arial"/>
        <family val="2"/>
      </rPr>
      <t xml:space="preserve"> compacted to 97% of MDD</t>
    </r>
  </si>
  <si>
    <r>
      <t xml:space="preserve">G5B crushed rock/boulder subbase layer </t>
    </r>
    <r>
      <rPr>
        <i/>
        <sz val="10"/>
        <rFont val="Arial"/>
        <family val="2"/>
      </rPr>
      <t>(layer thickness indicated)</t>
    </r>
    <r>
      <rPr>
        <sz val="10"/>
        <rFont val="Arial"/>
        <family val="2"/>
      </rPr>
      <t xml:space="preserve"> compacted to 97% of MDD</t>
    </r>
  </si>
  <si>
    <r>
      <t xml:space="preserve">G5B crushed rock/boulder base layer </t>
    </r>
    <r>
      <rPr>
        <i/>
        <sz val="10"/>
        <rFont val="Arial"/>
        <family val="2"/>
      </rPr>
      <t>(layer thickness indicated)</t>
    </r>
    <r>
      <rPr>
        <sz val="10"/>
        <rFont val="Arial"/>
        <family val="2"/>
      </rPr>
      <t xml:space="preserve"> compacted to 100% of MDD</t>
    </r>
  </si>
  <si>
    <r>
      <t xml:space="preserve">G5A crushed rock/boulder subbase layer </t>
    </r>
    <r>
      <rPr>
        <i/>
        <sz val="10"/>
        <rFont val="Arial"/>
        <family val="2"/>
      </rPr>
      <t>(layer thickness indicated)</t>
    </r>
    <r>
      <rPr>
        <sz val="10"/>
        <rFont val="Arial"/>
        <family val="2"/>
      </rPr>
      <t xml:space="preserve"> compacted to 97% of MDD</t>
    </r>
  </si>
  <si>
    <r>
      <t xml:space="preserve">G5A crushed rock/boulder base layer </t>
    </r>
    <r>
      <rPr>
        <i/>
        <sz val="10"/>
        <rFont val="Arial"/>
        <family val="2"/>
      </rPr>
      <t>(layer thickness indicated)</t>
    </r>
    <r>
      <rPr>
        <sz val="10"/>
        <rFont val="Arial"/>
        <family val="2"/>
      </rPr>
      <t xml:space="preserve"> compacted to 100% of MDD</t>
    </r>
  </si>
  <si>
    <r>
      <t xml:space="preserve">G4A crushed rock/boulder lower subbase layer (unstabilised or chemically stabilised) </t>
    </r>
    <r>
      <rPr>
        <i/>
        <sz val="10"/>
        <rFont val="Arial"/>
        <family val="2"/>
      </rPr>
      <t>(layer thickness indicated)</t>
    </r>
    <r>
      <rPr>
        <sz val="10"/>
        <rFont val="Arial"/>
        <family val="2"/>
      </rPr>
      <t xml:space="preserve"> compacted to 95% of MDD</t>
    </r>
  </si>
  <si>
    <r>
      <t xml:space="preserve">G4A crushed rock/boulder upper subbase layer (unstabilised or chemically stabilised) </t>
    </r>
    <r>
      <rPr>
        <i/>
        <sz val="10"/>
        <rFont val="Arial"/>
        <family val="2"/>
      </rPr>
      <t>(layer thickness indicated)</t>
    </r>
    <r>
      <rPr>
        <sz val="10"/>
        <rFont val="Arial"/>
        <family val="2"/>
      </rPr>
      <t xml:space="preserve"> compacted to 97% of MDD</t>
    </r>
  </si>
  <si>
    <r>
      <t xml:space="preserve">G3 crushed stone subbase layer (unstabilised or chemically stabilised) </t>
    </r>
    <r>
      <rPr>
        <i/>
        <sz val="10"/>
        <rFont val="Arial"/>
        <family val="2"/>
      </rPr>
      <t>(layer thickness indicated)</t>
    </r>
    <r>
      <rPr>
        <sz val="10"/>
        <rFont val="Arial"/>
        <family val="2"/>
      </rPr>
      <t xml:space="preserve"> compacted to 97% of MDD</t>
    </r>
  </si>
  <si>
    <r>
      <t xml:space="preserve">G3 crushed stone base layer </t>
    </r>
    <r>
      <rPr>
        <i/>
        <sz val="10"/>
        <rFont val="Arial"/>
        <family val="2"/>
      </rPr>
      <t>(layer thickness indicated)</t>
    </r>
    <r>
      <rPr>
        <sz val="10"/>
        <rFont val="Arial"/>
        <family val="2"/>
      </rPr>
      <t xml:space="preserve"> compacted to 85% of BD</t>
    </r>
  </si>
  <si>
    <r>
      <t xml:space="preserve">G1 crushed stone base layer </t>
    </r>
    <r>
      <rPr>
        <i/>
        <sz val="10"/>
        <rFont val="Arial"/>
        <family val="2"/>
      </rPr>
      <t>(150mm layer thickness indicated)</t>
    </r>
    <r>
      <rPr>
        <sz val="10"/>
        <rFont val="Arial"/>
        <family val="2"/>
      </rPr>
      <t xml:space="preserve"> compacted to 88% of apparent relative density</t>
    </r>
  </si>
  <si>
    <r>
      <t xml:space="preserve">G2 crushed stone base layer </t>
    </r>
    <r>
      <rPr>
        <i/>
        <sz val="10"/>
        <rFont val="Arial"/>
        <family val="2"/>
      </rPr>
      <t>(layer thickness indicated)</t>
    </r>
    <r>
      <rPr>
        <sz val="10"/>
        <rFont val="Arial"/>
        <family val="2"/>
      </rPr>
      <t xml:space="preserve"> compacted to 88% of AD </t>
    </r>
  </si>
  <si>
    <r>
      <t xml:space="preserve">G1 crushed stone base layer </t>
    </r>
    <r>
      <rPr>
        <i/>
        <sz val="10"/>
        <rFont val="Arial"/>
        <family val="2"/>
      </rPr>
      <t>(layer thickness indicated)</t>
    </r>
    <r>
      <rPr>
        <sz val="10"/>
        <rFont val="Arial"/>
        <family val="2"/>
      </rPr>
      <t xml:space="preserve"> compacted to 86 % of AD </t>
    </r>
  </si>
  <si>
    <r>
      <t xml:space="preserve">G1 crushed stone base layer </t>
    </r>
    <r>
      <rPr>
        <i/>
        <sz val="10"/>
        <rFont val="Arial"/>
        <family val="2"/>
      </rPr>
      <t>(layer thickness indicated)</t>
    </r>
    <r>
      <rPr>
        <sz val="10"/>
        <rFont val="Arial"/>
        <family val="2"/>
      </rPr>
      <t xml:space="preserve"> compacted to 88 % of AD </t>
    </r>
  </si>
  <si>
    <r>
      <t xml:space="preserve">Bound macadam layer </t>
    </r>
    <r>
      <rPr>
        <i/>
        <sz val="10"/>
        <rFont val="Arial"/>
        <family val="2"/>
      </rPr>
      <t>(layer thickness indicated)</t>
    </r>
    <r>
      <rPr>
        <sz val="10"/>
        <rFont val="Arial"/>
        <family val="2"/>
      </rPr>
      <t xml:space="preserve"> compacted to 90% of AD</t>
    </r>
  </si>
  <si>
    <r>
      <t xml:space="preserve">PMPL wet lean-mix concrete layer </t>
    </r>
    <r>
      <rPr>
        <i/>
        <sz val="10"/>
        <rFont val="Arial"/>
        <family val="2"/>
      </rPr>
      <t>(cube crushing strength and layer thickness indicated)</t>
    </r>
  </si>
  <si>
    <r>
      <t xml:space="preserve">Lower selected subgrade layer </t>
    </r>
    <r>
      <rPr>
        <i/>
        <sz val="10"/>
        <rFont val="Arial"/>
        <family val="2"/>
      </rPr>
      <t>(layer thickness indicated)</t>
    </r>
    <r>
      <rPr>
        <sz val="10"/>
        <rFont val="Arial"/>
        <family val="2"/>
      </rPr>
      <t xml:space="preserve"> compacted to 93% of MDD</t>
    </r>
  </si>
  <si>
    <r>
      <t xml:space="preserve">Upper selected subgrade layer </t>
    </r>
    <r>
      <rPr>
        <i/>
        <sz val="10"/>
        <rFont val="Arial"/>
        <family val="2"/>
      </rPr>
      <t>(layer thickness indicated)</t>
    </r>
    <r>
      <rPr>
        <sz val="10"/>
        <rFont val="Arial"/>
        <family val="2"/>
      </rPr>
      <t xml:space="preserve"> compacted to 95% of MDD</t>
    </r>
  </si>
  <si>
    <r>
      <t xml:space="preserve">Lower gravel subbase layer </t>
    </r>
    <r>
      <rPr>
        <i/>
        <sz val="10"/>
        <rFont val="Arial"/>
        <family val="2"/>
      </rPr>
      <t>(layer thickness indicated)</t>
    </r>
    <r>
      <rPr>
        <sz val="10"/>
        <rFont val="Arial"/>
        <family val="2"/>
      </rPr>
      <t xml:space="preserve"> compacted to 95% of MDD</t>
    </r>
  </si>
  <si>
    <r>
      <t xml:space="preserve">Upper gravel subbase layer </t>
    </r>
    <r>
      <rPr>
        <i/>
        <sz val="10"/>
        <rFont val="Arial"/>
        <family val="2"/>
      </rPr>
      <t>(layer thickness indicated)</t>
    </r>
    <r>
      <rPr>
        <sz val="10"/>
        <rFont val="Arial"/>
        <family val="2"/>
      </rPr>
      <t xml:space="preserve"> compacted to 97% of MDD</t>
    </r>
  </si>
  <si>
    <r>
      <t xml:space="preserve">Gravel base layer </t>
    </r>
    <r>
      <rPr>
        <i/>
        <sz val="10"/>
        <rFont val="Arial"/>
        <family val="2"/>
      </rPr>
      <t>(layer thickness indicated)</t>
    </r>
    <r>
      <rPr>
        <sz val="10"/>
        <rFont val="Arial"/>
        <family val="2"/>
      </rPr>
      <t xml:space="preserve"> compacted to 98% of MDD</t>
    </r>
  </si>
  <si>
    <r>
      <t xml:space="preserve">Gravel base layer </t>
    </r>
    <r>
      <rPr>
        <i/>
        <sz val="10"/>
        <rFont val="Arial"/>
        <family val="2"/>
      </rPr>
      <t>(layer thickness indicated)</t>
    </r>
    <r>
      <rPr>
        <sz val="10"/>
        <rFont val="Arial"/>
        <family val="2"/>
      </rPr>
      <t xml:space="preserve"> compacted to 100% of MDD</t>
    </r>
  </si>
  <si>
    <r>
      <t xml:space="preserve">Soil cement or soilcrete </t>
    </r>
    <r>
      <rPr>
        <i/>
        <sz val="10"/>
        <rFont val="Arial"/>
        <family val="2"/>
      </rPr>
      <t xml:space="preserve">(layer thickness indicated) </t>
    </r>
    <r>
      <rPr>
        <sz val="10"/>
        <rFont val="Arial"/>
        <family val="2"/>
      </rPr>
      <t>wet mixture as per clause A4.1.5.14</t>
    </r>
  </si>
  <si>
    <r>
      <t xml:space="preserve">Soil cement or soilcrete </t>
    </r>
    <r>
      <rPr>
        <i/>
        <sz val="10"/>
        <rFont val="Arial"/>
        <family val="2"/>
      </rPr>
      <t xml:space="preserve">(layer thickness indicated) </t>
    </r>
    <r>
      <rPr>
        <sz val="10"/>
        <rFont val="Arial"/>
        <family val="2"/>
      </rPr>
      <t>stiff mixture as per clause A4.1.5.14</t>
    </r>
  </si>
  <si>
    <r>
      <t xml:space="preserve">Emulsion treated base material </t>
    </r>
    <r>
      <rPr>
        <i/>
        <sz val="10"/>
        <rFont val="Arial"/>
        <family val="2"/>
      </rPr>
      <t>(G1 or G2 material and layer thickness indicated)</t>
    </r>
    <r>
      <rPr>
        <sz val="10"/>
        <rFont val="Arial"/>
        <family val="2"/>
      </rPr>
      <t xml:space="preserve"> as per clause A4.1.5.15</t>
    </r>
  </si>
  <si>
    <r>
      <t>square metre-pass (m</t>
    </r>
    <r>
      <rPr>
        <vertAlign val="superscript"/>
        <sz val="10"/>
        <rFont val="Arial"/>
        <family val="2"/>
      </rPr>
      <t>2</t>
    </r>
    <r>
      <rPr>
        <sz val="10"/>
        <rFont val="Arial"/>
        <family val="2"/>
      </rPr>
      <t>-pass)</t>
    </r>
  </si>
  <si>
    <r>
      <t xml:space="preserve">Stabilised gravel layer </t>
    </r>
    <r>
      <rPr>
        <i/>
        <sz val="10"/>
        <rFont val="Arial"/>
        <family val="2"/>
      </rPr>
      <t>(layer thickness indicated)</t>
    </r>
    <r>
      <rPr>
        <sz val="10"/>
        <rFont val="Arial"/>
        <family val="2"/>
      </rPr>
      <t xml:space="preserve"> trial section</t>
    </r>
  </si>
  <si>
    <r>
      <t xml:space="preserve">Crushed stone subbase layer </t>
    </r>
    <r>
      <rPr>
        <i/>
        <sz val="10"/>
        <rFont val="Arial"/>
        <family val="2"/>
      </rPr>
      <t>(layer thickness indicated)</t>
    </r>
    <r>
      <rPr>
        <sz val="10"/>
        <rFont val="Arial"/>
        <family val="2"/>
      </rPr>
      <t xml:space="preserve"> trial section</t>
    </r>
  </si>
  <si>
    <r>
      <t xml:space="preserve">Crushed stone base layer </t>
    </r>
    <r>
      <rPr>
        <i/>
        <sz val="10"/>
        <rFont val="Arial"/>
        <family val="2"/>
      </rPr>
      <t>(layer thickness indicated)</t>
    </r>
    <r>
      <rPr>
        <sz val="10"/>
        <rFont val="Arial"/>
        <family val="2"/>
      </rPr>
      <t xml:space="preserve"> trial section</t>
    </r>
  </si>
  <si>
    <r>
      <t xml:space="preserve">PMPL layer </t>
    </r>
    <r>
      <rPr>
        <i/>
        <sz val="10"/>
        <rFont val="Arial"/>
        <family val="2"/>
      </rPr>
      <t>(layer thickness indicated)</t>
    </r>
    <r>
      <rPr>
        <sz val="10"/>
        <rFont val="Arial"/>
        <family val="2"/>
      </rPr>
      <t xml:space="preserve"> trial section</t>
    </r>
  </si>
  <si>
    <r>
      <t xml:space="preserve">Bound macadam layer </t>
    </r>
    <r>
      <rPr>
        <i/>
        <sz val="10"/>
        <rFont val="Arial"/>
        <family val="2"/>
      </rPr>
      <t>(layer thickness indicated)</t>
    </r>
    <r>
      <rPr>
        <sz val="10"/>
        <rFont val="Arial"/>
        <family val="2"/>
      </rPr>
      <t xml:space="preserve"> trial section</t>
    </r>
  </si>
  <si>
    <r>
      <t xml:space="preserve">… </t>
    </r>
    <r>
      <rPr>
        <i/>
        <sz val="10"/>
        <rFont val="Arial"/>
        <family val="2"/>
      </rPr>
      <t>(any other)</t>
    </r>
  </si>
  <si>
    <r>
      <t xml:space="preserve">Gravel base layer </t>
    </r>
    <r>
      <rPr>
        <i/>
        <sz val="10"/>
        <rFont val="Arial"/>
        <family val="2"/>
      </rPr>
      <t>(layer thickness indicated)</t>
    </r>
    <r>
      <rPr>
        <sz val="10"/>
        <rFont val="Arial"/>
        <family val="2"/>
      </rPr>
      <t xml:space="preserve"> trial section</t>
    </r>
  </si>
  <si>
    <r>
      <t>Pre-treatment of gravel</t>
    </r>
    <r>
      <rPr>
        <b/>
        <i/>
        <sz val="10"/>
        <rFont val="Arial"/>
        <family val="2"/>
      </rPr>
      <t xml:space="preserve"> </t>
    </r>
    <r>
      <rPr>
        <b/>
        <sz val="10"/>
        <rFont val="Arial"/>
        <family val="2"/>
      </rPr>
      <t>layers:</t>
    </r>
  </si>
  <si>
    <r>
      <t xml:space="preserve">Pre-treatment of </t>
    </r>
    <r>
      <rPr>
        <i/>
        <sz val="10"/>
        <rFont val="Arial"/>
        <family val="2"/>
      </rPr>
      <t>(insert layer thickness)</t>
    </r>
    <r>
      <rPr>
        <sz val="10"/>
        <rFont val="Arial"/>
        <family val="2"/>
      </rPr>
      <t xml:space="preserve"> gravel layer</t>
    </r>
  </si>
  <si>
    <r>
      <t xml:space="preserve">Pre-treatment of </t>
    </r>
    <r>
      <rPr>
        <i/>
        <sz val="10"/>
        <rFont val="Arial"/>
        <family val="2"/>
      </rPr>
      <t>(insert layer thickness)</t>
    </r>
    <r>
      <rPr>
        <sz val="10"/>
        <rFont val="Arial"/>
        <family val="2"/>
      </rPr>
      <t xml:space="preserve"> gravel layer using labour enhanced methods of construction</t>
    </r>
  </si>
  <si>
    <r>
      <t xml:space="preserve">Chemical stabilisation </t>
    </r>
    <r>
      <rPr>
        <i/>
        <sz val="10"/>
        <rFont val="Arial"/>
        <family val="2"/>
      </rPr>
      <t>(200mm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</si>
  <si>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(150mm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</si>
  <si>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(125mm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</si>
  <si>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(layer thickness indicated)</t>
    </r>
    <r>
      <rPr>
        <sz val="10"/>
        <rFont val="Arial"/>
        <family val="2"/>
      </rPr>
      <t xml:space="preserve"> of pavement layers </t>
    </r>
    <r>
      <rPr>
        <i/>
        <sz val="10"/>
        <rFont val="Arial"/>
        <family val="2"/>
      </rPr>
      <t>(layer to be stabilised indicated)</t>
    </r>
    <r>
      <rPr>
        <sz val="10"/>
        <rFont val="Arial"/>
        <family val="2"/>
      </rPr>
      <t xml:space="preserve"> using labour enhanced methods of construction</t>
    </r>
  </si>
  <si>
    <r>
      <t xml:space="preserve">Stabilised crushed stone PMPL layer: </t>
    </r>
    <r>
      <rPr>
        <i/>
        <sz val="10"/>
        <rFont val="Arial"/>
        <family val="2"/>
      </rPr>
      <t>(pavement layer, type of material and source indicated)</t>
    </r>
    <r>
      <rPr>
        <b/>
        <i/>
        <sz val="10"/>
        <rFont val="Arial"/>
        <family val="2"/>
      </rPr>
      <t xml:space="preserve"> </t>
    </r>
  </si>
  <si>
    <r>
      <t>Wet lean-mix concrete pavement PMPL layer</t>
    </r>
    <r>
      <rPr>
        <sz val="10"/>
        <rFont val="Arial"/>
        <family val="2"/>
      </rPr>
      <t xml:space="preserve"> </t>
    </r>
    <r>
      <rPr>
        <i/>
        <sz val="10"/>
        <rFont val="Arial"/>
        <family val="2"/>
      </rPr>
      <t>(indicate specific pavement layer)</t>
    </r>
  </si>
  <si>
    <r>
      <t xml:space="preserve">Addition of cementitious stabilisation agents </t>
    </r>
    <r>
      <rPr>
        <i/>
        <sz val="10"/>
        <rFont val="Arial"/>
        <family val="2"/>
      </rPr>
      <t>(specify agent separately)</t>
    </r>
    <r>
      <rPr>
        <sz val="10"/>
        <rFont val="Arial"/>
        <family val="2"/>
      </rPr>
      <t xml:space="preserve"> for pavement layers</t>
    </r>
  </si>
  <si>
    <r>
      <t xml:space="preserve">Addition of cementitious stabilisation agents </t>
    </r>
    <r>
      <rPr>
        <i/>
        <sz val="10"/>
        <rFont val="Arial"/>
        <family val="2"/>
      </rPr>
      <t>(specify agent separately)</t>
    </r>
    <r>
      <rPr>
        <sz val="10"/>
        <rFont val="Arial"/>
        <family val="2"/>
      </rPr>
      <t xml:space="preserve"> for pavement layers and spreading the agent using bags and labour enhancement methods.</t>
    </r>
  </si>
  <si>
    <r>
      <t xml:space="preserve">Addition of cementitious stabilisation agents </t>
    </r>
    <r>
      <rPr>
        <i/>
        <sz val="10"/>
        <rFont val="Arial"/>
        <family val="2"/>
      </rPr>
      <t>(specify agent separately)</t>
    </r>
    <r>
      <rPr>
        <b/>
        <sz val="10"/>
        <rFont val="Arial"/>
        <family val="2"/>
      </rPr>
      <t xml:space="preserve"> for a PMPL layer:</t>
    </r>
  </si>
  <si>
    <r>
      <t>Bituminous stabilisation</t>
    </r>
    <r>
      <rPr>
        <sz val="10"/>
        <rFont val="Arial"/>
        <family val="2"/>
      </rPr>
      <t xml:space="preserve"> </t>
    </r>
    <r>
      <rPr>
        <b/>
        <sz val="10"/>
        <rFont val="Arial"/>
        <family val="2"/>
      </rPr>
      <t>of pavement layers</t>
    </r>
    <r>
      <rPr>
        <sz val="10"/>
        <rFont val="Arial"/>
        <family val="2"/>
      </rPr>
      <t xml:space="preserve"> </t>
    </r>
  </si>
  <si>
    <r>
      <t xml:space="preserve">Bituminous stabilisation </t>
    </r>
    <r>
      <rPr>
        <i/>
        <sz val="10"/>
        <rFont val="Arial"/>
        <family val="2"/>
      </rPr>
      <t>(layer thickness indicated)</t>
    </r>
    <r>
      <rPr>
        <sz val="10"/>
        <rFont val="Arial"/>
        <family val="2"/>
      </rPr>
      <t xml:space="preserve"> of payment layers </t>
    </r>
    <r>
      <rPr>
        <i/>
        <sz val="10"/>
        <rFont val="Arial"/>
        <family val="2"/>
      </rPr>
      <t>(layer to be indicated)</t>
    </r>
  </si>
  <si>
    <r>
      <t xml:space="preserve">Bituminous stabilisastion </t>
    </r>
    <r>
      <rPr>
        <i/>
        <sz val="10"/>
        <rFont val="Arial"/>
        <family val="2"/>
      </rPr>
      <t>(layer thickness indicated)</t>
    </r>
    <r>
      <rPr>
        <sz val="10"/>
        <rFont val="Arial"/>
        <family val="2"/>
      </rPr>
      <t xml:space="preserve"> of payment layers </t>
    </r>
    <r>
      <rPr>
        <i/>
        <sz val="10"/>
        <rFont val="Arial"/>
        <family val="2"/>
      </rPr>
      <t xml:space="preserve">(layer to be indicated) </t>
    </r>
    <r>
      <rPr>
        <sz val="10"/>
        <rFont val="Arial"/>
        <family val="2"/>
      </rPr>
      <t>using labour enhanced methods of construction</t>
    </r>
  </si>
  <si>
    <r>
      <t xml:space="preserve">Bituminous stabilisation agent </t>
    </r>
    <r>
      <rPr>
        <i/>
        <sz val="10"/>
        <rFont val="Arial"/>
        <family val="2"/>
      </rPr>
      <t>(specify agents separately)</t>
    </r>
    <r>
      <rPr>
        <b/>
        <sz val="10"/>
        <rFont val="Arial"/>
        <family val="2"/>
      </rPr>
      <t>:</t>
    </r>
  </si>
  <si>
    <r>
      <t xml:space="preserve">Filler for bituminous stabilisation </t>
    </r>
    <r>
      <rPr>
        <i/>
        <sz val="10"/>
        <rFont val="Arial"/>
        <family val="2"/>
      </rPr>
      <t>(specify agents separately)</t>
    </r>
  </si>
  <si>
    <r>
      <t xml:space="preserve">Filler for bituminous stabilisation spreading the agent or filler using labour enhanced methods of construction </t>
    </r>
    <r>
      <rPr>
        <i/>
        <sz val="10"/>
        <rFont val="Arial"/>
        <family val="2"/>
      </rPr>
      <t>(specify agents separately)</t>
    </r>
  </si>
  <si>
    <r>
      <t xml:space="preserve">Curing with a membrane </t>
    </r>
    <r>
      <rPr>
        <i/>
        <sz val="10"/>
        <rFont val="Arial"/>
        <family val="2"/>
      </rPr>
      <t>(type of material to be specified)</t>
    </r>
    <r>
      <rPr>
        <b/>
        <sz val="10"/>
        <rFont val="Arial"/>
        <family val="2"/>
      </rPr>
      <t>:</t>
    </r>
  </si>
  <si>
    <r>
      <t xml:space="preserve">Trial section for a PMPL layer </t>
    </r>
    <r>
      <rPr>
        <i/>
        <sz val="10"/>
        <rFont val="Arial"/>
        <family val="2"/>
      </rPr>
      <t>(specify width)</t>
    </r>
  </si>
  <si>
    <r>
      <t xml:space="preserve">Trial section for a bituminously stabilised layer </t>
    </r>
    <r>
      <rPr>
        <i/>
        <sz val="10"/>
        <rFont val="Arial"/>
        <family val="2"/>
      </rPr>
      <t>(specify width)</t>
    </r>
  </si>
  <si>
    <t>PC1.2.11</t>
  </si>
  <si>
    <t>C1.2.11.1</t>
  </si>
  <si>
    <t>Air side induction courses and permits</t>
  </si>
  <si>
    <t>Inductions and Permits</t>
  </si>
  <si>
    <t>Track Excavator, (CAT 235 or equivalent)</t>
  </si>
  <si>
    <t>Vibratory roller (Bomag 212 or equivalent)</t>
  </si>
  <si>
    <t>Pedestrian Roller (Bomag BW90 or equivalent)</t>
  </si>
  <si>
    <t>Polymer film sheeting or  equivalent material, for lining subsoil drainage systems:</t>
  </si>
  <si>
    <t>Cast in situ concrete lining (Class 30/20)</t>
  </si>
  <si>
    <t>Provision of a mini-bus for site inspection purposes</t>
  </si>
  <si>
    <t>Demolition of existing structures</t>
  </si>
  <si>
    <t>Class U2 surface finish to cast in situ concrete</t>
  </si>
  <si>
    <r>
      <t xml:space="preserve">Labour enhanced construction </t>
    </r>
    <r>
      <rPr>
        <i/>
        <sz val="10"/>
        <color theme="1"/>
        <rFont val="Arial"/>
        <family val="2"/>
      </rPr>
      <t>(200mm Thick)</t>
    </r>
    <r>
      <rPr>
        <sz val="10"/>
        <color theme="1"/>
        <rFont val="Arial"/>
        <family val="2"/>
      </rPr>
      <t xml:space="preserve"> </t>
    </r>
  </si>
  <si>
    <r>
      <t xml:space="preserve">Mechanical construction </t>
    </r>
    <r>
      <rPr>
        <i/>
        <sz val="10"/>
        <color theme="1"/>
        <rFont val="Arial"/>
        <family val="2"/>
      </rPr>
      <t>(200 mm thick)</t>
    </r>
  </si>
  <si>
    <r>
      <t xml:space="preserve">Labour enhanced construction </t>
    </r>
    <r>
      <rPr>
        <i/>
        <sz val="10"/>
        <color theme="1"/>
        <rFont val="Arial"/>
        <family val="2"/>
      </rPr>
      <t>(200mm thick)</t>
    </r>
  </si>
  <si>
    <r>
      <t xml:space="preserve">Tie-bars: installed in new concrete </t>
    </r>
    <r>
      <rPr>
        <i/>
        <sz val="10"/>
        <color theme="1"/>
        <rFont val="Arial"/>
        <family val="2"/>
      </rPr>
      <t>(as shown on drawings)</t>
    </r>
    <r>
      <rPr>
        <sz val="10"/>
        <color theme="1"/>
        <rFont val="Arial"/>
        <family val="2"/>
      </rPr>
      <t>:</t>
    </r>
  </si>
  <si>
    <t>Contractor's escort</t>
  </si>
  <si>
    <t>Provisional sum for contracor's escort of carrying out the duties and responsibilities  including lights and radios</t>
  </si>
  <si>
    <t>Provision for testing materials and judgement of workmanship</t>
  </si>
  <si>
    <t>Full-time safety officer</t>
  </si>
  <si>
    <t>PC1.2.5.3</t>
  </si>
  <si>
    <t>PC1.2.5.4</t>
  </si>
  <si>
    <t>Submission of the Health and Safety File</t>
  </si>
  <si>
    <t>PC1.5.12.3</t>
  </si>
  <si>
    <t>PC1.5.13</t>
  </si>
  <si>
    <t>Provide HDPE plastic mobile road safety barrier, NJ type (2m x 1m High) taped with yellow reflective tape, two strips on either side</t>
  </si>
  <si>
    <t>Placing, moving and final removal of HDPE NJ type barriers upon compleito of the works</t>
  </si>
  <si>
    <t>Safety barriers</t>
  </si>
  <si>
    <t>PC1.3.1.3</t>
  </si>
  <si>
    <t>PC1.3.1.4</t>
  </si>
  <si>
    <t>Handling cost, profit and all other charges in respect of item C1.6.4. (a)</t>
  </si>
  <si>
    <t>C3.2.2</t>
  </si>
  <si>
    <t>C3.2.2.3</t>
  </si>
  <si>
    <r>
      <t xml:space="preserve">Protective coating to U-PVC culverts </t>
    </r>
    <r>
      <rPr>
        <i/>
        <sz val="10"/>
        <rFont val="Arial"/>
        <family val="2"/>
      </rPr>
      <t>(Class 16)</t>
    </r>
  </si>
  <si>
    <t>C3.2.13</t>
  </si>
  <si>
    <r>
      <t xml:space="preserve">Breaking into existing drainage structures and building in pipes or culverts of the following size </t>
    </r>
    <r>
      <rPr>
        <i/>
        <sz val="10"/>
        <rFont val="Arial"/>
        <family val="2"/>
      </rPr>
      <t>(any size)</t>
    </r>
  </si>
  <si>
    <r>
      <t xml:space="preserve">Prefabricated kerbing Fig. 7 - channeling </t>
    </r>
    <r>
      <rPr>
        <i/>
        <sz val="10"/>
        <rFont val="Arial"/>
        <family val="2"/>
      </rPr>
      <t>(concrete class 25/20 200mm wide x 150 mm high and bedding)</t>
    </r>
  </si>
  <si>
    <r>
      <t xml:space="preserve">Concrete block paving </t>
    </r>
    <r>
      <rPr>
        <i/>
        <sz val="10"/>
        <rFont val="Arial"/>
        <family val="2"/>
      </rPr>
      <t>(indicate class, type and thickness of blocks)</t>
    </r>
    <r>
      <rPr>
        <sz val="10"/>
        <rFont val="Arial"/>
        <family val="2"/>
      </rPr>
      <t xml:space="preserve"> </t>
    </r>
  </si>
  <si>
    <r>
      <t xml:space="preserve">Certified product containing solvents </t>
    </r>
    <r>
      <rPr>
        <i/>
        <sz val="10"/>
        <rFont val="Arial"/>
        <family val="2"/>
      </rPr>
      <t>(state name)</t>
    </r>
  </si>
  <si>
    <r>
      <t xml:space="preserve">Certified product containing no solvents </t>
    </r>
    <r>
      <rPr>
        <i/>
        <sz val="10"/>
        <rFont val="Arial"/>
        <family val="2"/>
      </rPr>
      <t>(state name)</t>
    </r>
  </si>
  <si>
    <t>Asphalt layers (40mm continuously graded asphalt, medium using PG 58-22 (Heavy) binder and placing technique (paver))</t>
  </si>
  <si>
    <t>Bitumen (PG 58-22)</t>
  </si>
  <si>
    <r>
      <t xml:space="preserve">Single seals including a cover spray, if specified </t>
    </r>
    <r>
      <rPr>
        <i/>
        <sz val="10"/>
        <rFont val="Arial"/>
        <family val="2"/>
      </rPr>
      <t>(indicate grade of aggregate and type of binder)</t>
    </r>
    <r>
      <rPr>
        <b/>
        <sz val="10"/>
        <rFont val="Arial"/>
        <family val="2"/>
      </rPr>
      <t>:</t>
    </r>
  </si>
  <si>
    <r>
      <t xml:space="preserve">Single seals including a cover spray, if specified </t>
    </r>
    <r>
      <rPr>
        <i/>
        <sz val="10"/>
        <rFont val="Arial"/>
        <family val="2"/>
      </rPr>
      <t>(indicate grade of aggregate and type of binder) spreading the aggregate by (state: walk behind spreader or by hand)</t>
    </r>
    <r>
      <rPr>
        <b/>
        <sz val="10"/>
        <rFont val="Arial"/>
        <family val="2"/>
      </rPr>
      <t>:</t>
    </r>
  </si>
  <si>
    <r>
      <t xml:space="preserve">20mm and 10mm aggregate </t>
    </r>
    <r>
      <rPr>
        <i/>
        <sz val="10"/>
        <rFont val="Arial"/>
        <family val="2"/>
      </rPr>
      <t>(state grade of aggregate and type of binder to be used for each layer)</t>
    </r>
  </si>
  <si>
    <r>
      <t xml:space="preserve">20mm and 7,1mm aggregate </t>
    </r>
    <r>
      <rPr>
        <i/>
        <sz val="10"/>
        <rFont val="Arial"/>
        <family val="2"/>
      </rPr>
      <t>(state grade of aggregate and type of binder to be used for each layer)</t>
    </r>
  </si>
  <si>
    <r>
      <t xml:space="preserve">14mm and 7,1mm aggregate </t>
    </r>
    <r>
      <rPr>
        <i/>
        <sz val="10"/>
        <rFont val="Arial"/>
        <family val="2"/>
      </rPr>
      <t>(state grade of aggregate and type of binder to be used for each layer)</t>
    </r>
  </si>
  <si>
    <r>
      <t xml:space="preserve">14mm and 5,0mm aggregate </t>
    </r>
    <r>
      <rPr>
        <i/>
        <sz val="10"/>
        <rFont val="Arial"/>
        <family val="2"/>
      </rPr>
      <t>(state grade of aggregate and type of binder to be used for each layer)</t>
    </r>
  </si>
  <si>
    <r>
      <t xml:space="preserve">20mm with a split application of 7,1mm aggregate </t>
    </r>
    <r>
      <rPr>
        <i/>
        <sz val="10"/>
        <rFont val="Arial"/>
        <family val="2"/>
      </rPr>
      <t>(state grade of aggregate and type of binder to be used for each layer)</t>
    </r>
  </si>
  <si>
    <r>
      <t xml:space="preserve">Sand seal </t>
    </r>
    <r>
      <rPr>
        <i/>
        <sz val="10"/>
        <rFont val="Arial"/>
        <family val="2"/>
      </rPr>
      <t>(state grades of aggregate and types of binders to be used)</t>
    </r>
  </si>
  <si>
    <r>
      <t xml:space="preserve">Grit seal </t>
    </r>
    <r>
      <rPr>
        <i/>
        <sz val="10"/>
        <rFont val="Arial"/>
        <family val="2"/>
      </rPr>
      <t>(state grades of aggregate and types of binders to be used)</t>
    </r>
  </si>
  <si>
    <r>
      <t xml:space="preserve">Sand or Grit seals using </t>
    </r>
    <r>
      <rPr>
        <i/>
        <sz val="10"/>
        <rFont val="Arial"/>
        <family val="2"/>
      </rPr>
      <t>(state: walk behind spreader or by hand)</t>
    </r>
    <r>
      <rPr>
        <b/>
        <sz val="10"/>
        <rFont val="Arial"/>
        <family val="2"/>
      </rPr>
      <t>:</t>
    </r>
  </si>
  <si>
    <r>
      <t xml:space="preserve">Single minus 20mm aggregate </t>
    </r>
    <r>
      <rPr>
        <i/>
        <sz val="10"/>
        <rFont val="Arial"/>
        <family val="2"/>
      </rPr>
      <t>(state grades of aggregate and types of binders to be used)</t>
    </r>
  </si>
  <si>
    <r>
      <t xml:space="preserve">Single minus 14mm aggregate </t>
    </r>
    <r>
      <rPr>
        <i/>
        <sz val="10"/>
        <rFont val="Arial"/>
        <family val="2"/>
      </rPr>
      <t>(state grades of aggregate and types of binders to be used)</t>
    </r>
  </si>
  <si>
    <r>
      <t xml:space="preserve">Single minus 10mm aggregate </t>
    </r>
    <r>
      <rPr>
        <i/>
        <sz val="10"/>
        <rFont val="Arial"/>
        <family val="2"/>
      </rPr>
      <t>(state grades of aggregate and types of binders to be used)</t>
    </r>
  </si>
  <si>
    <r>
      <t xml:space="preserve">Extra over for sand seal </t>
    </r>
    <r>
      <rPr>
        <i/>
        <sz val="10"/>
        <rFont val="Arial"/>
        <family val="2"/>
      </rPr>
      <t>(state grades of aggregate and types of binders to be used)</t>
    </r>
  </si>
  <si>
    <r>
      <t xml:space="preserve">Cationic Stable grade emulsion </t>
    </r>
    <r>
      <rPr>
        <i/>
        <sz val="10"/>
        <rFont val="Arial"/>
        <family val="2"/>
      </rPr>
      <t>(indicate bitumen content)</t>
    </r>
  </si>
  <si>
    <r>
      <t xml:space="preserve">Homogeneous modified binder </t>
    </r>
    <r>
      <rPr>
        <i/>
        <sz val="10"/>
        <rFont val="Arial"/>
        <family val="2"/>
      </rPr>
      <t>(indicate type and bitumen content)</t>
    </r>
    <r>
      <rPr>
        <sz val="10"/>
        <rFont val="Arial"/>
        <family val="2"/>
      </rPr>
      <t xml:space="preserve"> cold applied</t>
    </r>
  </si>
  <si>
    <r>
      <t xml:space="preserve">Non-homogeneous modified binder </t>
    </r>
    <r>
      <rPr>
        <i/>
        <sz val="10"/>
        <rFont val="Arial"/>
        <family val="2"/>
      </rPr>
      <t>(indicate class S-R1 or S-R2)</t>
    </r>
  </si>
  <si>
    <r>
      <t xml:space="preserve">Homogeneous modified binder </t>
    </r>
    <r>
      <rPr>
        <i/>
        <sz val="10"/>
        <rFont val="Arial"/>
        <family val="2"/>
      </rPr>
      <t>(indicate type)</t>
    </r>
    <r>
      <rPr>
        <sz val="10"/>
        <rFont val="Arial"/>
        <family val="2"/>
      </rPr>
      <t xml:space="preserve"> hot applied</t>
    </r>
  </si>
  <si>
    <r>
      <t xml:space="preserve">Precoating fluid </t>
    </r>
    <r>
      <rPr>
        <i/>
        <sz val="10"/>
        <rFont val="Arial"/>
        <family val="2"/>
      </rPr>
      <t>(bitumen)</t>
    </r>
  </si>
  <si>
    <r>
      <t xml:space="preserve">Aggregate variation </t>
    </r>
    <r>
      <rPr>
        <i/>
        <sz val="10"/>
        <rFont val="Arial"/>
        <family val="2"/>
      </rPr>
      <t>(state grade)</t>
    </r>
    <r>
      <rPr>
        <b/>
        <sz val="10"/>
        <rFont val="Arial"/>
        <family val="2"/>
      </rPr>
      <t>:</t>
    </r>
  </si>
  <si>
    <r>
      <t xml:space="preserve">60% Diluted Anionic stable-grade emulsion </t>
    </r>
    <r>
      <rPr>
        <i/>
        <sz val="10"/>
        <rFont val="Arial"/>
        <family val="2"/>
      </rPr>
      <t xml:space="preserve">(indicate dilution in % emulsion/% water)
</t>
    </r>
    <r>
      <rPr>
        <sz val="10"/>
        <rFont val="Arial"/>
        <family val="2"/>
      </rPr>
      <t xml:space="preserve">
60 % Diluted Anionic stable-grade emulsion (50%emulsion / 50% water)</t>
    </r>
  </si>
  <si>
    <r>
      <t xml:space="preserve">Diluted Cationic spray-grade emulsion </t>
    </r>
    <r>
      <rPr>
        <i/>
        <sz val="10"/>
        <rFont val="Arial"/>
        <family val="2"/>
      </rPr>
      <t>(indicate % bitumen and dilution in % emulsion/% water)</t>
    </r>
  </si>
  <si>
    <r>
      <t xml:space="preserve">Diluted SC-E1 </t>
    </r>
    <r>
      <rPr>
        <i/>
        <sz val="10"/>
        <rFont val="Arial"/>
        <family val="2"/>
      </rPr>
      <t>(indicate % bitumen and dilution in % emulsion/% water)</t>
    </r>
  </si>
  <si>
    <r>
      <t xml:space="preserve">60% Diluted Anionic Stable-grade emulsion </t>
    </r>
    <r>
      <rPr>
        <i/>
        <sz val="10"/>
        <rFont val="Arial"/>
        <family val="2"/>
      </rPr>
      <t>(indicate dilution in % emulsion/% water)</t>
    </r>
  </si>
  <si>
    <r>
      <t xml:space="preserve">Diluted Cationic Spray-grade emulsion </t>
    </r>
    <r>
      <rPr>
        <i/>
        <sz val="10"/>
        <rFont val="Arial"/>
        <family val="2"/>
      </rPr>
      <t>(indicate % bitumen and dilution in % emulsion/% water)</t>
    </r>
  </si>
  <si>
    <r>
      <t xml:space="preserve">Product containing low flashpoint solvent </t>
    </r>
    <r>
      <rPr>
        <i/>
        <sz val="10"/>
        <rFont val="Arial"/>
        <family val="2"/>
      </rPr>
      <t xml:space="preserve">(indicate precoating fluid)  </t>
    </r>
  </si>
  <si>
    <r>
      <t xml:space="preserve">Product containing no low flashpoint solvent </t>
    </r>
    <r>
      <rPr>
        <i/>
        <sz val="10"/>
        <rFont val="Arial"/>
        <family val="2"/>
      </rPr>
      <t>(indicate precoating fluid)</t>
    </r>
  </si>
  <si>
    <r>
      <t xml:space="preserve">Product containing low flashpoint solvent </t>
    </r>
    <r>
      <rPr>
        <i/>
        <sz val="10"/>
        <rFont val="Arial"/>
        <family val="2"/>
      </rPr>
      <t>(indicate precoating fluid)</t>
    </r>
    <r>
      <rPr>
        <sz val="10"/>
        <rFont val="Arial"/>
        <family val="2"/>
      </rPr>
      <t xml:space="preserve">  </t>
    </r>
  </si>
  <si>
    <r>
      <t xml:space="preserve">Application of diluted emulsion </t>
    </r>
    <r>
      <rPr>
        <i/>
        <sz val="10"/>
        <rFont val="Arial"/>
        <family val="2"/>
      </rPr>
      <t>(state type, % bitumen and dilution)</t>
    </r>
  </si>
  <si>
    <r>
      <t xml:space="preserve">Supply and application of geosynthetic membrane </t>
    </r>
    <r>
      <rPr>
        <i/>
        <sz val="10"/>
        <rFont val="Arial"/>
        <family val="2"/>
      </rPr>
      <t>(state type)</t>
    </r>
  </si>
  <si>
    <r>
      <t xml:space="preserve">Conventional slurry </t>
    </r>
    <r>
      <rPr>
        <i/>
        <sz val="10"/>
        <rFont val="Arial"/>
        <family val="2"/>
      </rPr>
      <t>(indicate type and grade of binder and grade of aggregate and slurry grade)</t>
    </r>
  </si>
  <si>
    <r>
      <t xml:space="preserve">Microsurfacing </t>
    </r>
    <r>
      <rPr>
        <i/>
        <sz val="10"/>
        <rFont val="Arial"/>
        <family val="2"/>
      </rPr>
      <t>(indicate type and grade of binder and grade of aggregate)</t>
    </r>
  </si>
  <si>
    <r>
      <t xml:space="preserve">Bituminous single seal with 20mm aggregate and first slurry </t>
    </r>
    <r>
      <rPr>
        <i/>
        <sz val="10"/>
        <rFont val="Arial"/>
        <family val="2"/>
      </rPr>
      <t>(indicate type of tack coat and cover spray binder, grade of aggregate and slurry grade)</t>
    </r>
  </si>
  <si>
    <r>
      <t>Bituminous single seal with 14mm aggregate and slurry (</t>
    </r>
    <r>
      <rPr>
        <i/>
        <sz val="10"/>
        <rFont val="Arial"/>
        <family val="2"/>
      </rPr>
      <t>Cationic 70% spray grade emulsion tack coat and 60% emulsion in penetration coat, grade 1 aggregate and two fine medium grade applications of slurry)</t>
    </r>
  </si>
  <si>
    <r>
      <t xml:space="preserve">Bituminous single seal with 10mm aggregate and slurry </t>
    </r>
    <r>
      <rPr>
        <i/>
        <sz val="10"/>
        <rFont val="Arial"/>
        <family val="2"/>
      </rPr>
      <t>(indicate type of tack coat and cover spray binder, grade of aggregate and grade of slurry)</t>
    </r>
  </si>
  <si>
    <r>
      <t xml:space="preserve">Extra over C10.1.22.1 for application of second slurry </t>
    </r>
    <r>
      <rPr>
        <i/>
        <sz val="10"/>
        <rFont val="Arial"/>
        <family val="2"/>
      </rPr>
      <t>(state grade of slurry)</t>
    </r>
  </si>
  <si>
    <r>
      <t xml:space="preserve">Slurry-bound macadam seal with 14mm aggregate and slurry </t>
    </r>
    <r>
      <rPr>
        <i/>
        <sz val="10"/>
        <rFont val="Arial"/>
        <family val="2"/>
      </rPr>
      <t>(indicate thickness and grade of aggregate and slurry grade)</t>
    </r>
  </si>
  <si>
    <r>
      <t xml:space="preserve">Slurry-bound macadam seal with 20mm aggregate and slurry </t>
    </r>
    <r>
      <rPr>
        <i/>
        <sz val="10"/>
        <rFont val="Arial"/>
        <family val="2"/>
      </rPr>
      <t>(indicate thickness and grade of aggregate and slurry grade)</t>
    </r>
  </si>
  <si>
    <r>
      <t xml:space="preserve">Slurry-bound macadam seal with 28mm aggregate and slurry </t>
    </r>
    <r>
      <rPr>
        <i/>
        <sz val="10"/>
        <rFont val="Arial"/>
        <family val="2"/>
      </rPr>
      <t>(indicate thickness and grade of aggregate and slurry grade)</t>
    </r>
  </si>
  <si>
    <r>
      <t xml:space="preserve">Variation in active filler content </t>
    </r>
    <r>
      <rPr>
        <i/>
        <sz val="10"/>
        <rFont val="Arial"/>
        <family val="2"/>
      </rPr>
      <t>(specify active filler)</t>
    </r>
  </si>
  <si>
    <r>
      <t xml:space="preserve">Trial sections for all seal types specified </t>
    </r>
    <r>
      <rPr>
        <i/>
        <sz val="10"/>
        <rFont val="Arial"/>
        <family val="2"/>
      </rPr>
      <t>(specify seal type)</t>
    </r>
  </si>
  <si>
    <r>
      <t xml:space="preserve">Surfacing </t>
    </r>
    <r>
      <rPr>
        <i/>
        <sz val="10"/>
        <rFont val="Arial"/>
        <family val="2"/>
      </rPr>
      <t>(Cape Seal (S-E2 hot applied, tack coat, 60% anionic stable grade emulsion, slurry x1 layers)</t>
    </r>
  </si>
  <si>
    <r>
      <t xml:space="preserve">Continuously graded base or surfacing </t>
    </r>
    <r>
      <rPr>
        <i/>
        <sz val="10"/>
        <rFont val="Arial"/>
        <family val="2"/>
      </rPr>
      <t>(state binder type and level of design)</t>
    </r>
  </si>
  <si>
    <r>
      <t xml:space="preserve">High modulus asphalt (EME) </t>
    </r>
    <r>
      <rPr>
        <i/>
        <sz val="10"/>
        <rFont val="Arial"/>
        <family val="2"/>
      </rPr>
      <t>(state binder type and level of design)</t>
    </r>
  </si>
  <si>
    <r>
      <t xml:space="preserve">Stone Mastic Asphalt (SMA) </t>
    </r>
    <r>
      <rPr>
        <i/>
        <sz val="10"/>
        <rFont val="Arial"/>
        <family val="2"/>
      </rPr>
      <t>(state binder type)</t>
    </r>
  </si>
  <si>
    <r>
      <t xml:space="preserve">Ultrathin Friction Courses (UTFC) </t>
    </r>
    <r>
      <rPr>
        <i/>
        <sz val="10"/>
        <rFont val="Arial"/>
        <family val="2"/>
      </rPr>
      <t>(state binder type)</t>
    </r>
  </si>
  <si>
    <r>
      <t xml:space="preserve">Porous asphalt </t>
    </r>
    <r>
      <rPr>
        <i/>
        <sz val="10"/>
        <rFont val="Arial"/>
        <family val="2"/>
      </rPr>
      <t>(state binder type)</t>
    </r>
  </si>
  <si>
    <r>
      <t xml:space="preserve">Bitumen rubber open and gap graded mixes </t>
    </r>
    <r>
      <rPr>
        <i/>
        <sz val="10"/>
        <rFont val="Arial"/>
        <family val="2"/>
      </rPr>
      <t>(state mix type)</t>
    </r>
  </si>
  <si>
    <r>
      <t xml:space="preserve">Other: </t>
    </r>
    <r>
      <rPr>
        <i/>
        <sz val="10"/>
        <rFont val="Arial"/>
        <family val="2"/>
      </rPr>
      <t>(as stated and defined in the Contract Documentation)</t>
    </r>
  </si>
  <si>
    <r>
      <t xml:space="preserve">Continuously graded surfacing </t>
    </r>
    <r>
      <rPr>
        <i/>
        <sz val="10"/>
        <rFont val="Arial"/>
        <family val="2"/>
      </rPr>
      <t xml:space="preserve">(40mm continuously graded asphalt, medium using </t>
    </r>
    <r>
      <rPr>
        <b/>
        <i/>
        <sz val="10"/>
        <rFont val="Arial"/>
        <family val="2"/>
      </rPr>
      <t>PG 58-22 (Heavy)</t>
    </r>
    <r>
      <rPr>
        <i/>
        <sz val="10"/>
        <rFont val="Arial"/>
        <family val="2"/>
      </rPr>
      <t xml:space="preserve"> binder)</t>
    </r>
  </si>
  <si>
    <r>
      <t xml:space="preserve">Semi-gap graded mixes </t>
    </r>
    <r>
      <rPr>
        <i/>
        <sz val="10"/>
        <rFont val="Arial"/>
        <family val="2"/>
      </rPr>
      <t>(state binder type and level of design)</t>
    </r>
  </si>
  <si>
    <r>
      <t xml:space="preserve">Gap graded mixes </t>
    </r>
    <r>
      <rPr>
        <i/>
        <sz val="10"/>
        <rFont val="Arial"/>
        <family val="2"/>
      </rPr>
      <t>(state binder type and level of design)</t>
    </r>
  </si>
  <si>
    <r>
      <t xml:space="preserve">Sand asphalt </t>
    </r>
    <r>
      <rPr>
        <i/>
        <sz val="10"/>
        <rFont val="Arial"/>
        <family val="2"/>
      </rPr>
      <t>(state binder type and level of design)</t>
    </r>
  </si>
  <si>
    <r>
      <t xml:space="preserve">Other: </t>
    </r>
    <r>
      <rPr>
        <i/>
        <sz val="10"/>
        <rFont val="Arial"/>
        <family val="2"/>
      </rPr>
      <t>(Tack Coat)</t>
    </r>
  </si>
  <si>
    <r>
      <t xml:space="preserve">Stone skeletal mix – continuously graded as defined </t>
    </r>
    <r>
      <rPr>
        <i/>
        <sz val="10"/>
        <rFont val="Arial"/>
        <family val="2"/>
      </rPr>
      <t>(state layer thickness, binder type and design class/ level and placing technique)</t>
    </r>
  </si>
  <si>
    <r>
      <t xml:space="preserve">Stone skeletal mix – High Modulus (EME) as defined </t>
    </r>
    <r>
      <rPr>
        <i/>
        <sz val="10"/>
        <rFont val="Arial"/>
        <family val="2"/>
      </rPr>
      <t>(state layer thickness, binder type, design class/ level and placing technique)</t>
    </r>
    <r>
      <rPr>
        <sz val="10"/>
        <rFont val="Arial"/>
        <family val="2"/>
      </rPr>
      <t xml:space="preserve"> </t>
    </r>
  </si>
  <si>
    <r>
      <t xml:space="preserve">Sand skeletal mix – continuously graded as defined </t>
    </r>
    <r>
      <rPr>
        <i/>
        <sz val="10"/>
        <rFont val="Arial"/>
        <family val="2"/>
      </rPr>
      <t>(state layer thickness, binder type, design class/ level and placing technique)</t>
    </r>
    <r>
      <rPr>
        <sz val="10"/>
        <rFont val="Arial"/>
        <family val="2"/>
      </rPr>
      <t xml:space="preserve"> </t>
    </r>
  </si>
  <si>
    <r>
      <t xml:space="preserve">Any of the above mix types where the use of reclaimed asphalt has been specified </t>
    </r>
    <r>
      <rPr>
        <i/>
        <sz val="10"/>
        <rFont val="Arial"/>
        <family val="2"/>
      </rPr>
      <t>(indicate maximum % reclaimed asphalt or binder replacement limits)</t>
    </r>
    <r>
      <rPr>
        <sz val="10"/>
        <rFont val="Arial"/>
        <family val="2"/>
      </rPr>
      <t xml:space="preserve">  </t>
    </r>
  </si>
  <si>
    <r>
      <t xml:space="preserve">Stone skeletal mix – continuously graded as defined </t>
    </r>
    <r>
      <rPr>
        <i/>
        <sz val="10"/>
        <rFont val="Arial"/>
        <family val="2"/>
      </rPr>
      <t>(state layer thickness, binder type and design class/ level)</t>
    </r>
    <r>
      <rPr>
        <sz val="10"/>
        <rFont val="Arial"/>
        <family val="2"/>
      </rPr>
      <t xml:space="preserve"> </t>
    </r>
  </si>
  <si>
    <r>
      <t xml:space="preserve">Stone skeletal mix – High Modulus (EME) as defined </t>
    </r>
    <r>
      <rPr>
        <i/>
        <sz val="10"/>
        <rFont val="Arial"/>
        <family val="2"/>
      </rPr>
      <t>(state layer thickness, binder type and design class/ level)</t>
    </r>
    <r>
      <rPr>
        <sz val="10"/>
        <rFont val="Arial"/>
        <family val="2"/>
      </rPr>
      <t xml:space="preserve"> </t>
    </r>
  </si>
  <si>
    <r>
      <t xml:space="preserve">Sand skeletal mix – continuously graded as defined </t>
    </r>
    <r>
      <rPr>
        <i/>
        <sz val="10"/>
        <rFont val="Arial"/>
        <family val="2"/>
      </rPr>
      <t>(150mm, A-P1, and Mix design level II)</t>
    </r>
    <r>
      <rPr>
        <sz val="10"/>
        <rFont val="Arial"/>
        <family val="2"/>
      </rPr>
      <t xml:space="preserve"> </t>
    </r>
  </si>
  <si>
    <r>
      <t xml:space="preserve">Stone skeletal mix – continuously graded as defined </t>
    </r>
    <r>
      <rPr>
        <i/>
        <sz val="10"/>
        <rFont val="Arial"/>
        <family val="2"/>
      </rPr>
      <t>(50mm, A-E2, and Mix design level II)</t>
    </r>
    <r>
      <rPr>
        <sz val="10"/>
        <rFont val="Arial"/>
        <family val="2"/>
      </rPr>
      <t xml:space="preserve">  </t>
    </r>
  </si>
  <si>
    <r>
      <t xml:space="preserve">Stone skeletal mix – SMA as defined </t>
    </r>
    <r>
      <rPr>
        <i/>
        <sz val="10"/>
        <rFont val="Arial"/>
        <family val="2"/>
      </rPr>
      <t>(state layer thickness, binder type)</t>
    </r>
  </si>
  <si>
    <r>
      <t xml:space="preserve">Stone skeletal mix - open graded as defined </t>
    </r>
    <r>
      <rPr>
        <i/>
        <sz val="10"/>
        <rFont val="Arial"/>
        <family val="2"/>
      </rPr>
      <t>(state layer thickness and binder type)</t>
    </r>
  </si>
  <si>
    <r>
      <t xml:space="preserve">Stone skeletal mix- gap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</si>
  <si>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(state layer thickness, binder type, design class/ level)</t>
    </r>
    <r>
      <rPr>
        <sz val="10"/>
        <rFont val="Arial"/>
        <family val="2"/>
      </rPr>
      <t xml:space="preserve"> </t>
    </r>
  </si>
  <si>
    <r>
      <t xml:space="preserve">Semi gap mix – as defined </t>
    </r>
    <r>
      <rPr>
        <i/>
        <sz val="10"/>
        <rFont val="Arial"/>
        <family val="2"/>
      </rPr>
      <t>(state layer thickness, binder type and design level)</t>
    </r>
  </si>
  <si>
    <r>
      <t xml:space="preserve">Stone skeletal mix – continuously graded as defined </t>
    </r>
    <r>
      <rPr>
        <i/>
        <sz val="10"/>
        <rFont val="Arial"/>
        <family val="2"/>
      </rPr>
      <t>(state layer thickness, binder type    and design class/ level)</t>
    </r>
    <r>
      <rPr>
        <sz val="10"/>
        <rFont val="Arial"/>
        <family val="2"/>
      </rPr>
      <t xml:space="preserve">  </t>
    </r>
  </si>
  <si>
    <r>
      <t xml:space="preserve">Stone skeletal mix - gap graded as defined </t>
    </r>
    <r>
      <rPr>
        <i/>
        <sz val="10"/>
        <rFont val="Arial"/>
        <family val="2"/>
      </rPr>
      <t>(state layer thickness and binder type)</t>
    </r>
  </si>
  <si>
    <r>
      <t xml:space="preserve">Stone skeletal mix- open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</si>
  <si>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(50mm, A-E2, and Mix design level II)</t>
    </r>
    <r>
      <rPr>
        <sz val="10"/>
        <rFont val="Arial"/>
        <family val="2"/>
      </rPr>
      <t xml:space="preserve"> </t>
    </r>
  </si>
  <si>
    <r>
      <t xml:space="preserve">Sand skeletal mix - gap graded mix </t>
    </r>
    <r>
      <rPr>
        <i/>
        <sz val="10"/>
        <rFont val="Arial"/>
        <family val="2"/>
      </rPr>
      <t>(state layer thickness, binder type design class/level)</t>
    </r>
    <r>
      <rPr>
        <sz val="10"/>
        <rFont val="Arial"/>
        <family val="2"/>
      </rPr>
      <t xml:space="preserve">  </t>
    </r>
  </si>
  <si>
    <r>
      <t xml:space="preserve">Extra over payment items C9.1.4.1 and C9.1.5.1 </t>
    </r>
    <r>
      <rPr>
        <i/>
        <sz val="10"/>
        <rFont val="Arial"/>
        <family val="2"/>
      </rPr>
      <t>(state layer thickness, mix class, binder type, nominal maximum particle size and placing technique (hand/paver))</t>
    </r>
  </si>
  <si>
    <r>
      <t xml:space="preserve">Extra over payment items C9.1.4.2 and C9.1.5.2 </t>
    </r>
    <r>
      <rPr>
        <i/>
        <sz val="10"/>
        <rFont val="Arial"/>
        <family val="2"/>
      </rPr>
      <t>(state layer thickness, mix class, binder type, nominal maximum particle size and placing technique (hand/paver))</t>
    </r>
    <r>
      <rPr>
        <sz val="10"/>
        <rFont val="Arial"/>
        <family val="2"/>
      </rPr>
      <t xml:space="preserve">  </t>
    </r>
  </si>
  <si>
    <r>
      <t xml:space="preserve">Levelling course: Continuously graded  
</t>
    </r>
    <r>
      <rPr>
        <i/>
        <sz val="10"/>
        <rFont val="Arial"/>
        <family val="2"/>
      </rPr>
      <t>(state mix type (sand skeletal), 50mm, A-E2, and Mix design level II)</t>
    </r>
  </si>
  <si>
    <r>
      <t xml:space="preserve">Surfacing  
</t>
    </r>
    <r>
      <rPr>
        <i/>
        <sz val="10"/>
        <rFont val="Arial"/>
        <family val="2"/>
      </rPr>
      <t>(state layer thickness, mix type (stone or sand skeletal), binder type, nominal maximum particle size and placing technique (hand/paver))</t>
    </r>
  </si>
  <si>
    <r>
      <t xml:space="preserve">Application of rolled in chippings </t>
    </r>
    <r>
      <rPr>
        <i/>
        <sz val="10"/>
        <rFont val="Arial"/>
        <family val="2"/>
      </rPr>
      <t xml:space="preserve">(state nominal size)  </t>
    </r>
  </si>
  <si>
    <r>
      <t xml:space="preserve">Active filler </t>
    </r>
    <r>
      <rPr>
        <i/>
        <sz val="10"/>
        <rFont val="Arial"/>
        <family val="2"/>
      </rPr>
      <t>(lime unless stated in Contract Documentation)</t>
    </r>
    <r>
      <rPr>
        <sz val="10"/>
        <rFont val="Arial"/>
        <family val="2"/>
      </rPr>
      <t xml:space="preserve"> </t>
    </r>
  </si>
  <si>
    <r>
      <t xml:space="preserve">Cellulose fibre </t>
    </r>
    <r>
      <rPr>
        <i/>
        <sz val="10"/>
        <rFont val="Arial"/>
        <family val="2"/>
      </rPr>
      <t>(state type)</t>
    </r>
  </si>
  <si>
    <r>
      <t xml:space="preserve">Bituminous bond coat – net bitumen </t>
    </r>
    <r>
      <rPr>
        <i/>
        <sz val="10"/>
        <rFont val="Arial"/>
        <family val="2"/>
      </rPr>
      <t>(state type)</t>
    </r>
  </si>
  <si>
    <r>
      <t>Asphalt warm mix technology – extra over/under rate</t>
    </r>
    <r>
      <rPr>
        <sz val="10"/>
        <rFont val="Arial"/>
        <family val="2"/>
      </rPr>
      <t xml:space="preserve"> </t>
    </r>
  </si>
  <si>
    <r>
      <rPr>
        <b/>
        <sz val="10"/>
        <rFont val="Arial"/>
        <family val="2"/>
      </rPr>
      <t>Asphalt reinforcing - complete</t>
    </r>
    <r>
      <rPr>
        <sz val="10"/>
        <rFont val="Arial"/>
        <family val="2"/>
      </rPr>
      <t xml:space="preserve"> </t>
    </r>
    <r>
      <rPr>
        <i/>
        <sz val="10"/>
        <rFont val="Arial"/>
        <family val="2"/>
      </rPr>
      <t>(state type)</t>
    </r>
  </si>
  <si>
    <r>
      <t xml:space="preserve">Establishment of equipment: </t>
    </r>
    <r>
      <rPr>
        <i/>
        <sz val="10"/>
        <rFont val="Arial"/>
        <family val="2"/>
      </rPr>
      <t>(specify type)</t>
    </r>
    <r>
      <rPr>
        <sz val="10"/>
        <rFont val="Arial"/>
        <family val="2"/>
      </rPr>
      <t xml:space="preserve">
Inertial laser Profilometer 
Other Profilometer type, e.g. ARRB Walking or Face Dipstick  </t>
    </r>
  </si>
  <si>
    <r>
      <t xml:space="preserve">Construction of pavement layer </t>
    </r>
    <r>
      <rPr>
        <i/>
        <sz val="10"/>
        <rFont val="Arial"/>
        <family val="2"/>
      </rPr>
      <t>(indicate layer/s)</t>
    </r>
    <r>
      <rPr>
        <sz val="10"/>
        <rFont val="Arial"/>
        <family val="2"/>
      </rPr>
      <t xml:space="preserve"> </t>
    </r>
  </si>
  <si>
    <t>C11.6.1</t>
  </si>
  <si>
    <t>Raised pedestrian crossing as per drawing</t>
  </si>
  <si>
    <t>Must we omit this item</t>
  </si>
  <si>
    <t>PC1.5.16</t>
  </si>
  <si>
    <t>Handling cost, profit and all other charges in respect of item C1.5.16.(a)</t>
  </si>
  <si>
    <t>Loading and hauling of material in excess of 3,0 km</t>
  </si>
  <si>
    <t xml:space="preserve"> METAL or U-PVC culverts:</t>
  </si>
  <si>
    <t>Removing and stacking existing culverts for re-use (irrespective of type or size of the pipe)</t>
  </si>
  <si>
    <t>Re-laying existing culverts from stacking (irrespective of type or size of the pipe)</t>
  </si>
  <si>
    <r>
      <t xml:space="preserve">Demolition and removal of existing kerbs and/or channel </t>
    </r>
    <r>
      <rPr>
        <i/>
        <sz val="10"/>
        <rFont val="Arial"/>
        <family val="2"/>
      </rPr>
      <t>(irrespective of type or size)</t>
    </r>
  </si>
  <si>
    <t>PC6.2.5</t>
  </si>
  <si>
    <t>One layer of 250 micron "Consol Plastics Gunplay USB Green" waterproof sheeting sealed at laps with "Gunplas Pressure Sensitive Tape"</t>
  </si>
  <si>
    <t>C20.1.6</t>
  </si>
  <si>
    <r>
      <t>Galvanized gabion boxes (0,5 m x 0,5 m x 1,0 m</t>
    </r>
    <r>
      <rPr>
        <i/>
        <sz val="10"/>
        <rFont val="Arial"/>
        <family val="2"/>
      </rPr>
      <t>)</t>
    </r>
  </si>
  <si>
    <r>
      <t xml:space="preserve">PVC coated gabion boxes </t>
    </r>
    <r>
      <rPr>
        <i/>
        <sz val="10"/>
        <rFont val="Arial"/>
        <family val="2"/>
      </rPr>
      <t>(dimensions of box)</t>
    </r>
  </si>
  <si>
    <r>
      <t xml:space="preserve">Galvanized gabion mattresses </t>
    </r>
    <r>
      <rPr>
        <i/>
        <sz val="10"/>
        <rFont val="Arial"/>
        <family val="2"/>
      </rPr>
      <t>(0,3 m deep with 80 mm x 100 mm mesh and diaphragms at 1,0 m centres and 2,7 mm dia mesh wire)</t>
    </r>
  </si>
  <si>
    <r>
      <t xml:space="preserve">PVC-coated gabion mattresses </t>
    </r>
    <r>
      <rPr>
        <i/>
        <sz val="10"/>
        <rFont val="Arial"/>
        <family val="2"/>
      </rPr>
      <t>(dimensions of mattress)</t>
    </r>
  </si>
  <si>
    <r>
      <t>Area exceeding 0,5 m</t>
    </r>
    <r>
      <rPr>
        <vertAlign val="superscript"/>
        <sz val="10"/>
        <rFont val="Arial"/>
        <family val="2"/>
      </rPr>
      <t>2</t>
    </r>
    <r>
      <rPr>
        <sz val="10"/>
        <rFont val="Arial"/>
        <family val="2"/>
      </rPr>
      <t xml:space="preserve"> but not 2,0 m</t>
    </r>
    <r>
      <rPr>
        <vertAlign val="superscript"/>
        <sz val="10"/>
        <rFont val="Arial"/>
        <family val="2"/>
      </rPr>
      <t>2</t>
    </r>
  </si>
  <si>
    <r>
      <t>Area exceeding 2,0 m</t>
    </r>
    <r>
      <rPr>
        <vertAlign val="superscript"/>
        <sz val="10"/>
        <rFont val="Arial"/>
        <family val="2"/>
      </rPr>
      <t>2</t>
    </r>
    <r>
      <rPr>
        <sz val="10"/>
        <rFont val="Arial"/>
        <family val="2"/>
      </rPr>
      <t xml:space="preserve"> but not 10 m</t>
    </r>
    <r>
      <rPr>
        <vertAlign val="superscript"/>
        <sz val="10"/>
        <rFont val="Arial"/>
        <family val="2"/>
      </rPr>
      <t>2</t>
    </r>
  </si>
  <si>
    <r>
      <t xml:space="preserve">Road sign supports </t>
    </r>
    <r>
      <rPr>
        <sz val="10"/>
        <rFont val="Arial"/>
        <family val="2"/>
      </rPr>
      <t>(overhead road sign structures excluded)</t>
    </r>
    <r>
      <rPr>
        <b/>
        <sz val="10"/>
        <rFont val="Arial"/>
        <family val="2"/>
      </rPr>
      <t>:</t>
    </r>
  </si>
  <si>
    <r>
      <t>Steel tubing {</t>
    </r>
    <r>
      <rPr>
        <i/>
        <sz val="10"/>
        <rFont val="Arial"/>
        <family val="2"/>
      </rPr>
      <t>D-shaped 76mm diameter x 2mm wall thickness and galvanised treated poles capped with a 12mm hole drilled 200mm from the bottom for a safety pin(150mm long)}</t>
    </r>
  </si>
  <si>
    <r>
      <t xml:space="preserve">Size 800 x 200mm </t>
    </r>
    <r>
      <rPr>
        <i/>
        <sz val="10"/>
        <rFont val="Arial"/>
        <family val="2"/>
      </rPr>
      <t>chromadek plate with Class III retroreflective background on 50mm x 50mm galvanised square tubing with 2 mm wall thickness as per drawing   SC/012/TD02/DD06</t>
    </r>
  </si>
  <si>
    <r>
      <t xml:space="preserve">Yellow lines broken or unbroken </t>
    </r>
    <r>
      <rPr>
        <i/>
        <sz val="10"/>
        <rFont val="Arial"/>
        <family val="2"/>
      </rPr>
      <t>(100mm)</t>
    </r>
  </si>
  <si>
    <r>
      <t>Special tests on elastomeric bearings</t>
    </r>
    <r>
      <rPr>
        <sz val="10"/>
        <rFont val="Arial"/>
        <family val="2"/>
      </rPr>
      <t xml:space="preserve"> (150% vertical load and 150% shear distortion) </t>
    </r>
  </si>
  <si>
    <r>
      <t xml:space="preserve">Financial contribution for an independent site/commercial laboratory </t>
    </r>
    <r>
      <rPr>
        <b/>
        <sz val="10"/>
        <rFont val="Arial"/>
        <family val="2"/>
      </rPr>
      <t>(to be a negative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</si>
</sst>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0.00_-;\-&quot;R&quot;* #,##0.00_-;_-&quot;R&quot;* &quot;-&quot;??_-;_-@_-"/>
    <numFmt numFmtId="43" formatCode="_-* #,##0.00_-;\-* #,##0.00_-;_-* &quot;-&quot;??_-;_-@_-"/>
    <numFmt numFmtId="164" formatCode="[$R-1C09]#,##0.00"/>
    <numFmt numFmtId="165" formatCode="[$R-1C09]#,##0.00;[Red]\-[$R-1C09]#,##0.00"/>
    <numFmt numFmtId="166" formatCode="_-[$R-1C09]* #,##0.00_-;\-[$R-1C09]* #,##0.00_-;_-[$R-1C09]* &quot;-&quot;??_-;_-@_-"/>
    <numFmt numFmtId="167" formatCode="###\ ###\ ###"/>
    <numFmt numFmtId="168" formatCode="0.0%"/>
    <numFmt numFmtId="169" formatCode="_(* #,##0.00_);_(* \(#,##0.00\);_(* &quot;-&quot;??_);_(@_)"/>
    <numFmt numFmtId="170" formatCode="_(* #,##0.000_);_(* \(#,##0.000\);_(* &quot;-&quot;??_);_(@_)"/>
    <numFmt numFmtId="171" formatCode="_-* #,##0.000_-;\-* #,##0.000_-;_-* &quot;-&quot;??_-;_-@_-"/>
    <numFmt numFmtId="172" formatCode="_-* #,##0_-;\-* #,##0_-;_-* &quot;-&quot;??_-;_-@_-"/>
    <numFmt numFmtId="173" formatCode="0.0"/>
    <numFmt numFmtId="174" formatCode="&quot;R&quot;\ #,##0.00"/>
  </numFmts>
  <fonts count="59" x14ac:knownFonts="1">
    <font>
      <sz val="10"/>
      <name val="Arial"/>
    </font>
    <font>
      <sz val="11"/>
      <color theme="1"/>
      <name val="Calibri"/>
      <family val="2"/>
      <scheme val="minor"/>
    </font>
    <font>
      <sz val="10"/>
      <color theme="1"/>
      <name val="Arial"/>
      <family val="2"/>
    </font>
    <font>
      <b/>
      <sz val="10"/>
      <name val="Arial"/>
      <family val="2"/>
    </font>
    <font>
      <sz val="10"/>
      <name val="Arial"/>
      <family val="2"/>
    </font>
    <font>
      <vertAlign val="superscript"/>
      <sz val="10"/>
      <name val="Arial"/>
      <family val="2"/>
    </font>
    <font>
      <sz val="10"/>
      <color rgb="FF000000"/>
      <name val="Arial"/>
      <family val="2"/>
    </font>
    <font>
      <b/>
      <i/>
      <sz val="10"/>
      <color rgb="FFBFBFBF"/>
      <name val="Arial"/>
      <family val="2"/>
    </font>
    <font>
      <b/>
      <sz val="10"/>
      <color rgb="FF000000"/>
      <name val="Arial"/>
      <family val="2"/>
    </font>
    <font>
      <sz val="8"/>
      <color rgb="FF000000"/>
      <name val="Arial"/>
      <family val="2"/>
    </font>
    <font>
      <sz val="8"/>
      <name val="Arial"/>
      <family val="2"/>
    </font>
    <font>
      <vertAlign val="superscript"/>
      <sz val="10"/>
      <color rgb="FF000000"/>
      <name val="Arial"/>
      <family val="2"/>
    </font>
    <font>
      <b/>
      <sz val="8"/>
      <name val="Arial"/>
      <family val="2"/>
    </font>
    <font>
      <i/>
      <sz val="10"/>
      <name val="Arial"/>
      <family val="2"/>
    </font>
    <font>
      <i/>
      <sz val="10"/>
      <color rgb="FF000000"/>
      <name val="Arial"/>
      <family val="2"/>
    </font>
    <font>
      <b/>
      <sz val="10"/>
      <color rgb="FF000000"/>
      <name val="Arial Bold"/>
    </font>
    <font>
      <sz val="10"/>
      <name val="Arial"/>
      <family val="2"/>
    </font>
    <font>
      <i/>
      <sz val="10"/>
      <color rgb="FFFF0000"/>
      <name val="Arial"/>
      <family val="2"/>
    </font>
    <font>
      <i/>
      <sz val="10"/>
      <color theme="1"/>
      <name val="Arial"/>
      <family val="2"/>
    </font>
    <font>
      <b/>
      <sz val="10"/>
      <color theme="1"/>
      <name val="Arial"/>
      <family val="2"/>
    </font>
    <font>
      <i/>
      <vertAlign val="superscript"/>
      <sz val="10"/>
      <color theme="1"/>
      <name val="Arial"/>
      <family val="2"/>
    </font>
    <font>
      <b/>
      <i/>
      <sz val="10"/>
      <color theme="1"/>
      <name val="Arial"/>
      <family val="2"/>
    </font>
    <font>
      <b/>
      <i/>
      <sz val="10"/>
      <name val="Arial"/>
      <family val="2"/>
    </font>
    <font>
      <sz val="9"/>
      <name val="Arial"/>
      <family val="2"/>
    </font>
    <font>
      <sz val="10"/>
      <name val="Arial"/>
      <family val="2"/>
    </font>
    <font>
      <sz val="10"/>
      <color rgb="FFFF0000"/>
      <name val="Arial"/>
      <family val="2"/>
    </font>
    <font>
      <sz val="10"/>
      <color rgb="FFFFC000"/>
      <name val="Arial"/>
      <family val="2"/>
    </font>
    <font>
      <sz val="8"/>
      <name val="Arial"/>
      <family val="2"/>
    </font>
    <font>
      <sz val="10"/>
      <name val="Ubuntu"/>
      <family val="2"/>
    </font>
    <font>
      <b/>
      <sz val="10"/>
      <name val="Ubuntu"/>
      <family val="2"/>
    </font>
    <font>
      <sz val="10"/>
      <color rgb="FF000000"/>
      <name val="Ubuntu"/>
      <family val="2"/>
    </font>
    <font>
      <i/>
      <sz val="10"/>
      <color rgb="FFFF0000"/>
      <name val="Ubuntu"/>
      <family val="2"/>
    </font>
    <font>
      <i/>
      <sz val="10"/>
      <name val="Ubuntu"/>
      <family val="2"/>
    </font>
    <font>
      <b/>
      <sz val="10"/>
      <color theme="1"/>
      <name val="Ubuntu"/>
      <family val="2"/>
    </font>
    <font>
      <sz val="10"/>
      <color theme="1"/>
      <name val="Ubuntu"/>
      <family val="2"/>
    </font>
    <font>
      <b/>
      <sz val="10"/>
      <color rgb="FF000000"/>
      <name val="Ubuntu"/>
      <family val="2"/>
    </font>
    <font>
      <i/>
      <sz val="10"/>
      <color theme="1"/>
      <name val="Ubuntu"/>
      <family val="2"/>
    </font>
    <font>
      <vertAlign val="superscript"/>
      <sz val="10"/>
      <color rgb="FF000000"/>
      <name val="Ubuntu"/>
      <family val="2"/>
    </font>
    <font>
      <sz val="9"/>
      <name val="Ubuntu"/>
      <family val="2"/>
    </font>
    <font>
      <b/>
      <sz val="9"/>
      <color theme="1"/>
      <name val="Ubuntu"/>
      <family val="2"/>
    </font>
    <font>
      <sz val="9"/>
      <color rgb="FFFF0000"/>
      <name val="Ubuntu"/>
      <family val="2"/>
    </font>
    <font>
      <sz val="10"/>
      <name val="Ubuntu"/>
      <family val="2"/>
    </font>
    <font>
      <b/>
      <sz val="10"/>
      <name val="Ubuntu"/>
      <family val="2"/>
    </font>
    <font>
      <vertAlign val="superscript"/>
      <sz val="10"/>
      <name val="Ubuntu"/>
      <family val="2"/>
    </font>
    <font>
      <b/>
      <i/>
      <sz val="10"/>
      <name val="Ubuntu"/>
      <family val="2"/>
    </font>
    <font>
      <i/>
      <vertAlign val="superscript"/>
      <sz val="10"/>
      <name val="Ubuntu"/>
      <family val="2"/>
    </font>
    <font>
      <sz val="8"/>
      <name val="Ubuntu"/>
      <family val="2"/>
    </font>
    <font>
      <strike/>
      <sz val="10"/>
      <name val="Ubuntu"/>
      <family val="2"/>
    </font>
    <font>
      <b/>
      <sz val="22"/>
      <name val="Calibri Light"/>
      <family val="2"/>
      <scheme val="major"/>
    </font>
    <font>
      <b/>
      <sz val="16"/>
      <name val="Ubuntu"/>
      <family val="2"/>
    </font>
    <font>
      <sz val="11"/>
      <color theme="1"/>
      <name val="Arial"/>
      <family val="2"/>
    </font>
    <font>
      <strike/>
      <sz val="10"/>
      <name val="Arial"/>
      <family val="2"/>
    </font>
    <font>
      <i/>
      <vertAlign val="superscript"/>
      <sz val="10"/>
      <name val="Arial"/>
      <family val="2"/>
    </font>
    <font>
      <b/>
      <sz val="10"/>
      <color rgb="FFFF0000"/>
      <name val="Arial"/>
      <family val="2"/>
    </font>
    <font>
      <sz val="10"/>
      <color rgb="FFFFFF00"/>
      <name val="Arial"/>
      <family val="2"/>
    </font>
    <font>
      <i/>
      <sz val="11"/>
      <color theme="1"/>
      <name val="Arial"/>
      <family val="2"/>
    </font>
    <font>
      <b/>
      <sz val="11"/>
      <color theme="1"/>
      <name val="Arial"/>
      <family val="2"/>
    </font>
    <font>
      <sz val="11"/>
      <name val="Arial"/>
      <family val="2"/>
    </font>
    <font>
      <b/>
      <i/>
      <sz val="11"/>
      <color theme="1"/>
      <name val="Arial"/>
      <family val="2"/>
    </font>
  </fonts>
  <fills count="11">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79998168889431442"/>
        <bgColor indexed="64"/>
      </patternFill>
    </fill>
    <fill>
      <patternFill patternType="solid">
        <fgColor rgb="FF7030A0"/>
        <bgColor indexed="64"/>
      </patternFill>
    </fill>
    <fill>
      <patternFill patternType="solid">
        <fgColor theme="0"/>
        <bgColor indexed="64"/>
      </patternFill>
    </fill>
    <fill>
      <patternFill patternType="solid">
        <fgColor rgb="FFFF0000"/>
        <bgColor indexed="64"/>
      </patternFill>
    </fill>
    <fill>
      <patternFill patternType="solid">
        <fgColor rgb="FFFF99FF"/>
        <bgColor indexed="64"/>
      </patternFill>
    </fill>
    <fill>
      <patternFill patternType="solid">
        <fgColor theme="7" tint="0.59999389629810485"/>
        <bgColor indexed="64"/>
      </patternFill>
    </fill>
    <fill>
      <patternFill patternType="solid">
        <fgColor theme="7" tint="0.79998168889431442"/>
        <bgColor indexed="64"/>
      </patternFill>
    </fill>
  </fills>
  <borders count="80">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hair">
        <color indexed="64"/>
      </top>
      <bottom style="medium">
        <color indexed="64"/>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8">
    <xf numFmtId="0" fontId="0" fillId="0" borderId="0"/>
    <xf numFmtId="0" fontId="4" fillId="0" borderId="0"/>
    <xf numFmtId="166" fontId="4" fillId="0" borderId="0" applyFont="0" applyFill="0" applyBorder="0" applyAlignment="0" applyProtection="0"/>
    <xf numFmtId="9" fontId="16" fillId="0" borderId="0" applyFont="0" applyFill="0" applyBorder="0" applyAlignment="0" applyProtection="0"/>
    <xf numFmtId="3" fontId="4" fillId="0" borderId="24" applyProtection="0"/>
    <xf numFmtId="43" fontId="24" fillId="0" borderId="0" applyFont="0" applyFill="0" applyBorder="0" applyAlignment="0" applyProtection="0"/>
    <xf numFmtId="0" fontId="4" fillId="0" borderId="0"/>
    <xf numFmtId="0" fontId="1" fillId="0" borderId="0"/>
  </cellStyleXfs>
  <cellXfs count="1171">
    <xf numFmtId="0" fontId="0" fillId="0" borderId="0" xfId="0"/>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quotePrefix="1" applyBorder="1" applyAlignment="1">
      <alignment horizontal="left" vertical="center"/>
    </xf>
    <xf numFmtId="0" fontId="3" fillId="0" borderId="7" xfId="0" applyFont="1" applyBorder="1" applyAlignment="1">
      <alignment horizontal="center" vertical="center"/>
    </xf>
    <xf numFmtId="0" fontId="0" fillId="0" borderId="8" xfId="0" applyBorder="1" applyAlignment="1">
      <alignment vertical="center"/>
    </xf>
    <xf numFmtId="0" fontId="4" fillId="0" borderId="2" xfId="0" applyFont="1" applyBorder="1" applyAlignment="1">
      <alignment horizontal="center" vertical="center"/>
    </xf>
    <xf numFmtId="0" fontId="4" fillId="0" borderId="0" xfId="0" applyFont="1"/>
    <xf numFmtId="0" fontId="4" fillId="0" borderId="2" xfId="0" applyFont="1" applyBorder="1" applyAlignment="1">
      <alignment horizontal="left" vertical="center"/>
    </xf>
    <xf numFmtId="0" fontId="0" fillId="0" borderId="11" xfId="0" applyBorder="1" applyAlignment="1">
      <alignment vertic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0" fontId="0" fillId="0" borderId="16" xfId="0" applyBorder="1" applyAlignment="1">
      <alignment horizontal="left" vertical="center"/>
    </xf>
    <xf numFmtId="0" fontId="4" fillId="0" borderId="16"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19" xfId="0" applyFont="1" applyBorder="1" applyAlignment="1">
      <alignment horizontal="left" vertical="center"/>
    </xf>
    <xf numFmtId="0" fontId="0" fillId="0" borderId="16" xfId="0" quotePrefix="1" applyBorder="1" applyAlignment="1">
      <alignment horizontal="left" vertical="center"/>
    </xf>
    <xf numFmtId="0" fontId="6" fillId="0" borderId="2" xfId="0" applyFont="1" applyBorder="1" applyAlignment="1">
      <alignment horizontal="center" vertical="center"/>
    </xf>
    <xf numFmtId="0" fontId="6" fillId="0" borderId="2" xfId="0" applyFont="1" applyBorder="1" applyAlignment="1">
      <alignment wrapText="1"/>
    </xf>
    <xf numFmtId="0" fontId="8" fillId="0" borderId="2" xfId="0" applyFont="1" applyBorder="1" applyAlignment="1">
      <alignment horizontal="justify" vertical="center" wrapText="1"/>
    </xf>
    <xf numFmtId="0" fontId="3" fillId="0" borderId="2"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0" xfId="0" applyFont="1" applyAlignment="1">
      <alignment horizontal="left" vertical="center"/>
    </xf>
    <xf numFmtId="165" fontId="0" fillId="0" borderId="0" xfId="0" applyNumberFormat="1"/>
    <xf numFmtId="0" fontId="4" fillId="0" borderId="0" xfId="0" applyFont="1" applyAlignment="1">
      <alignment vertical="center" wrapText="1"/>
    </xf>
    <xf numFmtId="0" fontId="0" fillId="0" borderId="0" xfId="0" applyAlignment="1">
      <alignment vertical="center"/>
    </xf>
    <xf numFmtId="0" fontId="4" fillId="0" borderId="8" xfId="0" applyFont="1" applyBorder="1" applyAlignment="1">
      <alignment vertical="center"/>
    </xf>
    <xf numFmtId="0" fontId="3" fillId="0" borderId="13" xfId="0" applyFont="1" applyBorder="1" applyAlignment="1">
      <alignment vertical="center"/>
    </xf>
    <xf numFmtId="166" fontId="0" fillId="0" borderId="2" xfId="2" applyFont="1" applyBorder="1" applyAlignment="1">
      <alignment vertical="center"/>
    </xf>
    <xf numFmtId="0" fontId="3" fillId="0" borderId="8" xfId="0" applyFont="1" applyBorder="1" applyAlignment="1" applyProtection="1">
      <alignment horizontal="left" vertical="center"/>
      <protection locked="0"/>
    </xf>
    <xf numFmtId="0" fontId="0" fillId="0" borderId="8" xfId="0" applyBorder="1" applyAlignment="1" applyProtection="1">
      <alignment vertical="center"/>
      <protection locked="0"/>
    </xf>
    <xf numFmtId="0" fontId="0" fillId="0" borderId="0" xfId="0" applyProtection="1">
      <protection locked="0"/>
    </xf>
    <xf numFmtId="0" fontId="3" fillId="0" borderId="7" xfId="0" applyFont="1" applyBorder="1" applyAlignment="1" applyProtection="1">
      <alignment horizontal="left" vertical="center"/>
      <protection locked="0"/>
    </xf>
    <xf numFmtId="0" fontId="3" fillId="0" borderId="7" xfId="0" applyFont="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0" fillId="0" borderId="2" xfId="0" quotePrefix="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6" fillId="0" borderId="2" xfId="0" applyFont="1" applyBorder="1" applyAlignment="1" applyProtection="1">
      <alignment horizontal="center" vertical="center"/>
      <protection locked="0"/>
    </xf>
    <xf numFmtId="166" fontId="0" fillId="0" borderId="2" xfId="2" applyFont="1" applyBorder="1" applyAlignment="1" applyProtection="1">
      <alignment vertical="center"/>
      <protection locked="0"/>
    </xf>
    <xf numFmtId="0" fontId="4" fillId="0" borderId="2" xfId="0" applyFont="1" applyBorder="1" applyAlignment="1" applyProtection="1">
      <alignment horizontal="center" vertical="center"/>
      <protection locked="0"/>
    </xf>
    <xf numFmtId="165" fontId="0" fillId="0" borderId="2" xfId="0" applyNumberFormat="1" applyBorder="1" applyAlignment="1" applyProtection="1">
      <alignment vertical="center"/>
      <protection locked="0"/>
    </xf>
    <xf numFmtId="0" fontId="4" fillId="0" borderId="2" xfId="0" applyFont="1" applyBorder="1" applyAlignment="1" applyProtection="1">
      <alignment vertical="center"/>
      <protection locked="0"/>
    </xf>
    <xf numFmtId="0" fontId="8" fillId="0" borderId="2" xfId="0" applyFont="1" applyBorder="1" applyAlignment="1" applyProtection="1">
      <alignment vertical="center" wrapText="1"/>
      <protection locked="0"/>
    </xf>
    <xf numFmtId="0" fontId="4" fillId="0" borderId="15" xfId="0" applyFont="1" applyBorder="1" applyAlignment="1" applyProtection="1">
      <alignment vertical="center"/>
      <protection locked="0"/>
    </xf>
    <xf numFmtId="0" fontId="6" fillId="0" borderId="2" xfId="0" applyFont="1" applyBorder="1" applyAlignment="1" applyProtection="1">
      <alignment horizontal="left" vertical="center" wrapText="1"/>
      <protection locked="0"/>
    </xf>
    <xf numFmtId="0" fontId="6" fillId="0" borderId="2" xfId="0" applyFont="1" applyBorder="1" applyAlignment="1" applyProtection="1">
      <alignment vertical="center" wrapText="1"/>
      <protection locked="0"/>
    </xf>
    <xf numFmtId="0" fontId="8" fillId="0" borderId="15" xfId="0" applyFont="1" applyBorder="1" applyProtection="1">
      <protection locked="0"/>
    </xf>
    <xf numFmtId="0" fontId="4" fillId="0" borderId="2" xfId="0" applyFont="1" applyBorder="1" applyAlignment="1" applyProtection="1">
      <alignment vertical="center" wrapText="1"/>
      <protection locked="0"/>
    </xf>
    <xf numFmtId="0" fontId="8" fillId="0" borderId="2" xfId="0" applyFont="1" applyBorder="1" applyProtection="1">
      <protection locked="0"/>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166" fontId="0" fillId="0" borderId="3" xfId="2" applyFont="1" applyBorder="1" applyAlignment="1" applyProtection="1">
      <alignment vertical="center"/>
      <protection locked="0"/>
    </xf>
    <xf numFmtId="0" fontId="9" fillId="0" borderId="0" xfId="0" applyFont="1" applyProtection="1">
      <protection locked="0"/>
    </xf>
    <xf numFmtId="0" fontId="3" fillId="0" borderId="0" xfId="0" applyFont="1" applyAlignment="1" applyProtection="1">
      <alignment horizontal="justify" vertical="center" wrapText="1"/>
      <protection locked="0"/>
    </xf>
    <xf numFmtId="0" fontId="4" fillId="0" borderId="0" xfId="0" applyFont="1" applyAlignment="1" applyProtection="1">
      <alignment horizontal="justify" vertical="center" wrapText="1"/>
      <protection locked="0"/>
    </xf>
    <xf numFmtId="166" fontId="0" fillId="0" borderId="2" xfId="2" applyFont="1" applyBorder="1" applyAlignment="1" applyProtection="1">
      <alignment vertical="center"/>
    </xf>
    <xf numFmtId="166" fontId="0" fillId="0" borderId="2" xfId="2" applyFont="1" applyBorder="1" applyAlignment="1">
      <alignment horizontal="center" vertical="center"/>
    </xf>
    <xf numFmtId="165" fontId="0" fillId="0" borderId="2" xfId="0" applyNumberFormat="1" applyBorder="1" applyAlignment="1">
      <alignment vertical="center"/>
    </xf>
    <xf numFmtId="166" fontId="0" fillId="0" borderId="2" xfId="2" applyFont="1" applyBorder="1" applyAlignment="1" applyProtection="1">
      <alignment horizontal="center" vertical="center"/>
      <protection locked="0"/>
    </xf>
    <xf numFmtId="166" fontId="0" fillId="0" borderId="2" xfId="2" applyFont="1" applyBorder="1" applyAlignment="1" applyProtection="1">
      <alignment horizontal="center" vertical="center"/>
    </xf>
    <xf numFmtId="0" fontId="3" fillId="0" borderId="19"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6" fillId="0" borderId="2" xfId="0" applyFont="1" applyBorder="1" applyAlignment="1" applyProtection="1">
      <alignment wrapText="1"/>
      <protection locked="0"/>
    </xf>
    <xf numFmtId="0" fontId="8" fillId="0" borderId="2" xfId="0" applyFont="1" applyBorder="1" applyAlignment="1" applyProtection="1">
      <alignment wrapText="1"/>
      <protection locked="0"/>
    </xf>
    <xf numFmtId="0" fontId="4" fillId="0" borderId="2" xfId="0" applyFont="1" applyBorder="1" applyProtection="1">
      <protection locked="0"/>
    </xf>
    <xf numFmtId="0" fontId="4" fillId="0" borderId="2" xfId="0" applyFont="1" applyBorder="1" applyAlignment="1" applyProtection="1">
      <alignment wrapText="1"/>
      <protection locked="0"/>
    </xf>
    <xf numFmtId="166" fontId="0" fillId="0" borderId="3" xfId="2" applyFont="1" applyBorder="1" applyAlignment="1" applyProtection="1">
      <alignment vertical="center"/>
    </xf>
    <xf numFmtId="166" fontId="4" fillId="0" borderId="2" xfId="2" applyFont="1" applyBorder="1" applyAlignment="1" applyProtection="1">
      <alignment horizontal="center" vertical="center"/>
    </xf>
    <xf numFmtId="0" fontId="6" fillId="0" borderId="2" xfId="0" applyFont="1" applyBorder="1" applyAlignment="1">
      <alignment horizontal="center" vertical="center" wrapText="1"/>
    </xf>
    <xf numFmtId="0" fontId="9" fillId="0" borderId="2" xfId="0" applyFont="1" applyBorder="1" applyAlignment="1">
      <alignment horizontal="center" vertical="center"/>
    </xf>
    <xf numFmtId="0" fontId="8" fillId="0" borderId="2"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2" xfId="0" applyFont="1" applyBorder="1" applyAlignment="1" applyProtection="1">
      <alignment wrapText="1"/>
      <protection locked="0"/>
    </xf>
    <xf numFmtId="0" fontId="3" fillId="0" borderId="12" xfId="0" applyFont="1" applyBorder="1" applyAlignment="1" applyProtection="1">
      <alignment horizontal="left" vertical="center"/>
      <protection locked="0"/>
    </xf>
    <xf numFmtId="0" fontId="0" fillId="0" borderId="13" xfId="0" applyBorder="1" applyAlignment="1" applyProtection="1">
      <alignment vertical="center"/>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8" fillId="0" borderId="2" xfId="0" applyFont="1" applyBorder="1" applyAlignment="1" applyProtection="1">
      <alignment horizontal="justify" vertical="center"/>
      <protection locked="0"/>
    </xf>
    <xf numFmtId="0" fontId="6" fillId="0" borderId="2" xfId="0" applyFont="1" applyBorder="1" applyAlignment="1" applyProtection="1">
      <alignment horizontal="justify" vertical="center"/>
      <protection locked="0"/>
    </xf>
    <xf numFmtId="10" fontId="0" fillId="0" borderId="2" xfId="0" applyNumberFormat="1" applyBorder="1" applyAlignment="1" applyProtection="1">
      <alignment horizontal="center" vertical="center"/>
      <protection locked="0"/>
    </xf>
    <xf numFmtId="166" fontId="0" fillId="0" borderId="9" xfId="2" applyFont="1" applyBorder="1" applyAlignment="1" applyProtection="1">
      <alignment vertical="center"/>
      <protection locked="0"/>
    </xf>
    <xf numFmtId="166" fontId="0" fillId="0" borderId="9" xfId="2" applyFont="1" applyBorder="1" applyAlignment="1" applyProtection="1">
      <alignment vertical="center"/>
    </xf>
    <xf numFmtId="0" fontId="4" fillId="0" borderId="9" xfId="0" applyFont="1" applyBorder="1" applyAlignment="1" applyProtection="1">
      <alignment wrapText="1"/>
      <protection locked="0"/>
    </xf>
    <xf numFmtId="0" fontId="6" fillId="0" borderId="9" xfId="0" applyFont="1" applyBorder="1" applyAlignment="1">
      <alignment horizontal="center" vertical="center" wrapText="1"/>
    </xf>
    <xf numFmtId="0" fontId="3" fillId="0" borderId="2" xfId="0" applyFont="1" applyBorder="1" applyAlignment="1" applyProtection="1">
      <alignment vertical="center" wrapText="1"/>
      <protection locked="0"/>
    </xf>
    <xf numFmtId="0" fontId="0" fillId="0" borderId="2" xfId="0" applyBorder="1"/>
    <xf numFmtId="166" fontId="0" fillId="0" borderId="3" xfId="2" applyFont="1" applyBorder="1" applyAlignment="1">
      <alignment vertical="center"/>
    </xf>
    <xf numFmtId="0" fontId="8" fillId="0" borderId="2" xfId="0" applyFont="1" applyBorder="1" applyAlignment="1" applyProtection="1">
      <alignment horizontal="justify" vertical="center" wrapText="1"/>
      <protection locked="0"/>
    </xf>
    <xf numFmtId="0" fontId="6" fillId="0" borderId="2" xfId="0" applyFont="1" applyBorder="1" applyAlignment="1" applyProtection="1">
      <alignment horizontal="justify" vertical="center" wrapText="1"/>
      <protection locked="0"/>
    </xf>
    <xf numFmtId="0" fontId="3"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wrapText="1"/>
      <protection locked="0"/>
    </xf>
    <xf numFmtId="0" fontId="4" fillId="0" borderId="2" xfId="0" applyFont="1" applyBorder="1" applyAlignment="1" applyProtection="1">
      <alignment horizontal="center" vertical="center" wrapText="1"/>
      <protection locked="0"/>
    </xf>
    <xf numFmtId="0" fontId="0" fillId="0" borderId="2" xfId="0" quotePrefix="1" applyBorder="1" applyAlignment="1" applyProtection="1">
      <alignment horizontal="center" vertical="center"/>
      <protection locked="0"/>
    </xf>
    <xf numFmtId="0" fontId="12" fillId="0" borderId="2" xfId="0" applyFont="1" applyBorder="1" applyAlignment="1" applyProtection="1">
      <alignment horizontal="justify" vertical="center" wrapText="1"/>
      <protection locked="0"/>
    </xf>
    <xf numFmtId="0" fontId="3" fillId="0" borderId="16" xfId="0" applyFont="1" applyBorder="1" applyAlignment="1" applyProtection="1">
      <alignment horizontal="left" vertical="center" wrapText="1"/>
      <protection locked="0"/>
    </xf>
    <xf numFmtId="0" fontId="4" fillId="0" borderId="16" xfId="0" applyFont="1" applyBorder="1" applyAlignment="1" applyProtection="1">
      <alignment vertical="center" wrapText="1"/>
      <protection locked="0"/>
    </xf>
    <xf numFmtId="0" fontId="4" fillId="0" borderId="16" xfId="0" applyFont="1" applyBorder="1" applyAlignment="1" applyProtection="1">
      <alignment horizontal="left" vertical="center" wrapText="1"/>
      <protection locked="0"/>
    </xf>
    <xf numFmtId="0" fontId="4" fillId="0" borderId="3" xfId="0" applyFont="1" applyBorder="1" applyAlignment="1" applyProtection="1">
      <alignment vertical="center"/>
      <protection locked="0"/>
    </xf>
    <xf numFmtId="166" fontId="4" fillId="0" borderId="3" xfId="2" applyFont="1" applyBorder="1" applyAlignment="1" applyProtection="1">
      <alignment vertical="center"/>
    </xf>
    <xf numFmtId="0" fontId="3" fillId="0" borderId="2" xfId="0" applyFont="1" applyBorder="1" applyAlignment="1" applyProtection="1">
      <alignment horizontal="justify" vertical="center"/>
      <protection locked="0"/>
    </xf>
    <xf numFmtId="0" fontId="3" fillId="0" borderId="2" xfId="0" applyFont="1" applyBorder="1" applyAlignment="1" applyProtection="1">
      <alignment vertical="center"/>
      <protection locked="0"/>
    </xf>
    <xf numFmtId="0" fontId="4" fillId="0" borderId="3" xfId="0" applyFont="1" applyBorder="1" applyAlignment="1">
      <alignment horizontal="left" vertical="center"/>
    </xf>
    <xf numFmtId="0" fontId="4" fillId="0" borderId="3" xfId="0" applyFont="1" applyBorder="1" applyAlignment="1">
      <alignment vertical="center"/>
    </xf>
    <xf numFmtId="0" fontId="4"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165" fontId="4" fillId="0" borderId="2" xfId="0" applyNumberFormat="1" applyFont="1" applyBorder="1" applyAlignment="1" applyProtection="1">
      <alignment vertical="center" wrapText="1"/>
      <protection locked="0"/>
    </xf>
    <xf numFmtId="166" fontId="4" fillId="0" borderId="2" xfId="2" applyFont="1" applyBorder="1" applyAlignment="1" applyProtection="1">
      <alignment horizontal="center" vertical="center" wrapText="1"/>
      <protection locked="0"/>
    </xf>
    <xf numFmtId="166" fontId="4" fillId="0" borderId="2" xfId="2" applyFont="1" applyBorder="1" applyAlignment="1" applyProtection="1">
      <alignment vertical="center" wrapText="1"/>
      <protection locked="0"/>
    </xf>
    <xf numFmtId="165" fontId="4" fillId="0" borderId="2" xfId="0" applyNumberFormat="1" applyFont="1" applyBorder="1" applyAlignment="1">
      <alignment vertical="center" wrapText="1"/>
    </xf>
    <xf numFmtId="166" fontId="4" fillId="0" borderId="2" xfId="2" applyFont="1" applyBorder="1" applyAlignment="1" applyProtection="1">
      <alignment vertical="center" wrapText="1"/>
    </xf>
    <xf numFmtId="166" fontId="4" fillId="0" borderId="2" xfId="2" applyFont="1" applyBorder="1" applyAlignment="1" applyProtection="1">
      <alignment horizontal="center" vertical="center" wrapText="1"/>
    </xf>
    <xf numFmtId="0" fontId="4" fillId="0" borderId="2" xfId="0" quotePrefix="1" applyFont="1" applyBorder="1" applyAlignment="1" applyProtection="1">
      <alignment horizontal="left" vertical="center" wrapText="1"/>
      <protection locked="0"/>
    </xf>
    <xf numFmtId="0" fontId="4" fillId="0" borderId="2" xfId="0" quotePrefix="1" applyFont="1" applyBorder="1" applyAlignment="1" applyProtection="1">
      <alignment horizontal="center" vertical="center" wrapText="1"/>
      <protection locked="0"/>
    </xf>
    <xf numFmtId="9" fontId="4" fillId="0" borderId="2" xfId="3" applyFont="1" applyBorder="1" applyAlignment="1" applyProtection="1">
      <alignment horizontal="center" vertical="center" wrapText="1"/>
      <protection locked="0"/>
    </xf>
    <xf numFmtId="0" fontId="12" fillId="0" borderId="2" xfId="0" applyFont="1" applyBorder="1" applyAlignment="1" applyProtection="1">
      <alignment vertical="center" wrapText="1"/>
      <protection locked="0"/>
    </xf>
    <xf numFmtId="166" fontId="4" fillId="0" borderId="2" xfId="0" applyNumberFormat="1" applyFont="1" applyBorder="1" applyAlignment="1">
      <alignment horizontal="center" vertical="center" wrapText="1"/>
    </xf>
    <xf numFmtId="166" fontId="4" fillId="0" borderId="3" xfId="2" applyFont="1" applyBorder="1" applyAlignment="1" applyProtection="1">
      <alignment horizontal="center" vertical="center"/>
    </xf>
    <xf numFmtId="0" fontId="13" fillId="0" borderId="2" xfId="0" applyFont="1" applyBorder="1" applyAlignment="1" applyProtection="1">
      <alignment vertical="center" wrapText="1"/>
      <protection locked="0"/>
    </xf>
    <xf numFmtId="0" fontId="4" fillId="0" borderId="2" xfId="0" applyFont="1" applyBorder="1" applyAlignment="1">
      <alignment wrapText="1"/>
    </xf>
    <xf numFmtId="0" fontId="4" fillId="0" borderId="2" xfId="0" applyFont="1" applyBorder="1" applyAlignment="1">
      <alignment horizontal="center" wrapText="1"/>
    </xf>
    <xf numFmtId="0" fontId="3" fillId="0" borderId="0" xfId="0" applyFont="1" applyAlignment="1" applyProtection="1">
      <alignment horizontal="justify" vertical="center"/>
      <protection locked="0"/>
    </xf>
    <xf numFmtId="0" fontId="4" fillId="0" borderId="2" xfId="0" applyFont="1" applyBorder="1" applyAlignment="1">
      <alignment horizontal="center"/>
    </xf>
    <xf numFmtId="0" fontId="3" fillId="0" borderId="9" xfId="0"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protection locked="0"/>
    </xf>
    <xf numFmtId="166" fontId="4" fillId="0" borderId="3" xfId="2" applyFont="1" applyBorder="1" applyAlignment="1" applyProtection="1">
      <alignment vertical="center"/>
      <protection locked="0"/>
    </xf>
    <xf numFmtId="0" fontId="4" fillId="0" borderId="2" xfId="0" applyFont="1" applyBorder="1"/>
    <xf numFmtId="0" fontId="15" fillId="0" borderId="0" xfId="0" applyFont="1" applyAlignment="1" applyProtection="1">
      <alignment horizontal="left" vertical="center" wrapText="1"/>
      <protection locked="0"/>
    </xf>
    <xf numFmtId="0" fontId="4" fillId="0" borderId="1" xfId="0" applyFont="1" applyBorder="1" applyAlignment="1" applyProtection="1">
      <alignment vertical="center" wrapText="1"/>
      <protection locked="0"/>
    </xf>
    <xf numFmtId="0" fontId="6" fillId="0" borderId="9" xfId="0" applyFont="1" applyBorder="1" applyAlignment="1" applyProtection="1">
      <alignment horizontal="left" vertical="center" wrapText="1"/>
      <protection locked="0"/>
    </xf>
    <xf numFmtId="0" fontId="4" fillId="0" borderId="2" xfId="0" applyFont="1" applyBorder="1" applyAlignment="1" applyProtection="1">
      <alignment horizontal="center" wrapText="1"/>
      <protection locked="0"/>
    </xf>
    <xf numFmtId="0" fontId="3" fillId="0" borderId="0" xfId="0" applyFont="1" applyAlignment="1" applyProtection="1">
      <alignment vertical="center" wrapText="1"/>
      <protection locked="0"/>
    </xf>
    <xf numFmtId="0" fontId="4" fillId="0" borderId="1" xfId="0" quotePrefix="1" applyFont="1" applyBorder="1" applyAlignment="1" applyProtection="1">
      <alignment horizontal="left" vertical="center" wrapText="1"/>
      <protection locked="0"/>
    </xf>
    <xf numFmtId="0" fontId="4" fillId="0" borderId="9" xfId="0" applyFont="1" applyBorder="1" applyAlignment="1">
      <alignment horizontal="center" vertical="center" wrapText="1"/>
    </xf>
    <xf numFmtId="0" fontId="6" fillId="0" borderId="2" xfId="0" applyFont="1" applyBorder="1" applyAlignment="1" applyProtection="1">
      <alignment horizontal="center" wrapText="1"/>
      <protection locked="0"/>
    </xf>
    <xf numFmtId="0" fontId="4" fillId="0" borderId="9" xfId="0" quotePrefix="1" applyFont="1" applyBorder="1" applyAlignment="1" applyProtection="1">
      <alignment horizontal="left" vertical="center" wrapText="1"/>
      <protection locked="0"/>
    </xf>
    <xf numFmtId="0" fontId="8" fillId="0" borderId="9" xfId="0" applyFont="1" applyBorder="1" applyAlignment="1" applyProtection="1">
      <alignment vertical="center" wrapText="1"/>
      <protection locked="0"/>
    </xf>
    <xf numFmtId="0" fontId="6" fillId="0" borderId="2" xfId="0" applyFont="1" applyBorder="1" applyAlignment="1">
      <alignment horizontal="center" wrapText="1"/>
    </xf>
    <xf numFmtId="0" fontId="3" fillId="0" borderId="9" xfId="0" applyFont="1" applyBorder="1" applyAlignment="1" applyProtection="1">
      <alignment horizontal="justify" vertical="center" wrapText="1"/>
      <protection locked="0"/>
    </xf>
    <xf numFmtId="0" fontId="10" fillId="0" borderId="2" xfId="0" applyFont="1" applyBorder="1" applyAlignment="1" applyProtection="1">
      <alignment horizontal="left" vertical="center" wrapText="1"/>
      <protection locked="0"/>
    </xf>
    <xf numFmtId="0" fontId="9" fillId="0" borderId="9" xfId="0" applyFont="1" applyBorder="1" applyAlignment="1" applyProtection="1">
      <alignment horizontal="center" vertical="center"/>
      <protection locked="0"/>
    </xf>
    <xf numFmtId="0" fontId="4" fillId="0" borderId="21" xfId="0" applyFont="1" applyBorder="1" applyAlignment="1" applyProtection="1">
      <alignment horizontal="center" vertical="center" wrapText="1"/>
      <protection locked="0"/>
    </xf>
    <xf numFmtId="0" fontId="0" fillId="0" borderId="22" xfId="0" applyBorder="1" applyProtection="1">
      <protection locked="0"/>
    </xf>
    <xf numFmtId="0" fontId="4" fillId="0" borderId="0" xfId="0" applyFont="1" applyAlignment="1" applyProtection="1">
      <alignment horizontal="center" vertical="center" wrapText="1"/>
      <protection locked="0"/>
    </xf>
    <xf numFmtId="0" fontId="10" fillId="0" borderId="2"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4" fillId="0" borderId="9"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0" fillId="0" borderId="3" xfId="0" applyBorder="1" applyProtection="1">
      <protection locked="0"/>
    </xf>
    <xf numFmtId="0" fontId="4" fillId="0" borderId="9" xfId="0" applyFont="1" applyBorder="1" applyAlignment="1" applyProtection="1">
      <alignment horizontal="center" vertical="center" wrapText="1"/>
      <protection locked="0"/>
    </xf>
    <xf numFmtId="0" fontId="9" fillId="0" borderId="0" xfId="0" applyFont="1" applyAlignment="1">
      <alignment horizontal="center" vertical="center"/>
    </xf>
    <xf numFmtId="0" fontId="0" fillId="0" borderId="3" xfId="0" applyBorder="1"/>
    <xf numFmtId="165" fontId="4" fillId="0" borderId="9" xfId="0" applyNumberFormat="1" applyFont="1" applyBorder="1" applyAlignment="1">
      <alignment vertical="center" wrapText="1"/>
    </xf>
    <xf numFmtId="0" fontId="9" fillId="0" borderId="2" xfId="0" applyFont="1" applyBorder="1" applyAlignment="1" applyProtection="1">
      <alignment horizontal="center" vertical="center"/>
      <protection locked="0"/>
    </xf>
    <xf numFmtId="166" fontId="4" fillId="0" borderId="9" xfId="2" applyFont="1" applyBorder="1" applyAlignment="1" applyProtection="1">
      <alignment vertical="center" wrapText="1"/>
      <protection locked="0"/>
    </xf>
    <xf numFmtId="166" fontId="4" fillId="0" borderId="9" xfId="2" applyFont="1" applyBorder="1" applyAlignment="1" applyProtection="1">
      <alignment vertical="center" wrapText="1"/>
    </xf>
    <xf numFmtId="166" fontId="4" fillId="0" borderId="9" xfId="2" applyFont="1" applyBorder="1" applyAlignment="1" applyProtection="1">
      <alignment horizontal="center" vertical="center" wrapText="1"/>
    </xf>
    <xf numFmtId="0" fontId="4" fillId="0" borderId="1" xfId="0" quotePrefix="1"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10" fillId="0" borderId="2" xfId="0" applyFont="1" applyBorder="1" applyAlignment="1" applyProtection="1">
      <alignment horizontal="justify" vertical="center"/>
      <protection locked="0"/>
    </xf>
    <xf numFmtId="0" fontId="10" fillId="0" borderId="2" xfId="0" applyFont="1" applyBorder="1" applyAlignment="1" applyProtection="1">
      <alignment horizontal="justify" vertical="center" wrapText="1"/>
      <protection locked="0"/>
    </xf>
    <xf numFmtId="0" fontId="9" fillId="0" borderId="2" xfId="0" applyFont="1" applyBorder="1" applyAlignment="1" applyProtection="1">
      <alignment horizontal="justify" vertical="center" wrapText="1"/>
      <protection locked="0"/>
    </xf>
    <xf numFmtId="0" fontId="9" fillId="0" borderId="2" xfId="0" applyFont="1" applyBorder="1" applyAlignment="1" applyProtection="1">
      <alignment horizontal="left" vertical="center" wrapText="1"/>
      <protection locked="0"/>
    </xf>
    <xf numFmtId="0" fontId="4" fillId="0" borderId="9" xfId="0" applyFont="1" applyBorder="1" applyAlignment="1" applyProtection="1">
      <alignment horizontal="justify" vertical="center" wrapText="1"/>
      <protection locked="0"/>
    </xf>
    <xf numFmtId="0" fontId="4" fillId="0" borderId="0" xfId="0" applyFont="1" applyProtection="1">
      <protection locked="0"/>
    </xf>
    <xf numFmtId="0" fontId="4" fillId="3"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wrapText="1"/>
      <protection locked="0"/>
    </xf>
    <xf numFmtId="0" fontId="4" fillId="3" borderId="2" xfId="0" applyFont="1" applyFill="1" applyBorder="1" applyAlignment="1" applyProtection="1">
      <alignment horizontal="center" vertical="center"/>
      <protection locked="0"/>
    </xf>
    <xf numFmtId="0" fontId="18" fillId="0" borderId="2" xfId="0" applyFont="1" applyBorder="1" applyAlignment="1" applyProtection="1">
      <alignment wrapText="1"/>
      <protection locked="0"/>
    </xf>
    <xf numFmtId="0" fontId="19" fillId="0" borderId="2" xfId="0" applyFont="1" applyBorder="1" applyAlignment="1" applyProtection="1">
      <alignment vertical="center" wrapText="1"/>
      <protection locked="0"/>
    </xf>
    <xf numFmtId="0" fontId="19" fillId="0" borderId="2" xfId="0" applyFont="1" applyBorder="1" applyAlignment="1" applyProtection="1">
      <alignment horizontal="left" vertical="center" wrapText="1"/>
      <protection locked="0"/>
    </xf>
    <xf numFmtId="0" fontId="19" fillId="0" borderId="2" xfId="0" applyFont="1" applyBorder="1" applyAlignment="1">
      <alignment horizontal="justify" vertical="center" wrapText="1"/>
    </xf>
    <xf numFmtId="0" fontId="19" fillId="0" borderId="2" xfId="0" applyFont="1" applyBorder="1" applyAlignment="1">
      <alignment horizontal="left" vertical="center" wrapText="1"/>
    </xf>
    <xf numFmtId="0" fontId="19" fillId="0" borderId="2" xfId="0" applyFont="1" applyBorder="1" applyAlignment="1" applyProtection="1">
      <alignment horizontal="justify" vertical="center" wrapText="1"/>
      <protection locked="0"/>
    </xf>
    <xf numFmtId="0" fontId="19" fillId="0" borderId="2" xfId="0" applyFont="1" applyBorder="1" applyAlignment="1" applyProtection="1">
      <alignment vertical="center"/>
      <protection locked="0"/>
    </xf>
    <xf numFmtId="0" fontId="19" fillId="0" borderId="2" xfId="0" applyFont="1" applyBorder="1" applyAlignment="1" applyProtection="1">
      <alignment wrapText="1"/>
      <protection locked="0"/>
    </xf>
    <xf numFmtId="0" fontId="19" fillId="0" borderId="0" xfId="0" applyFont="1" applyAlignment="1" applyProtection="1">
      <alignment horizontal="left" vertical="center" wrapText="1"/>
      <protection locked="0"/>
    </xf>
    <xf numFmtId="0" fontId="13" fillId="2" borderId="0" xfId="0" applyFont="1" applyFill="1" applyProtection="1">
      <protection locked="0"/>
    </xf>
    <xf numFmtId="0" fontId="4" fillId="0" borderId="0" xfId="0" applyFont="1" applyAlignment="1" applyProtection="1">
      <alignment horizontal="center"/>
      <protection locked="0"/>
    </xf>
    <xf numFmtId="0" fontId="4" fillId="0" borderId="0" xfId="0" applyFont="1" applyAlignment="1">
      <alignment horizontal="center"/>
    </xf>
    <xf numFmtId="0" fontId="13" fillId="0" borderId="2"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4" fillId="0" borderId="0" xfId="0" quotePrefix="1" applyFont="1" applyAlignment="1" applyProtection="1">
      <alignment horizontal="left" vertical="center" wrapText="1"/>
      <protection locked="0"/>
    </xf>
    <xf numFmtId="0" fontId="6" fillId="0" borderId="0" xfId="0" applyFont="1" applyAlignment="1">
      <alignment horizontal="center" vertical="center"/>
    </xf>
    <xf numFmtId="166" fontId="4" fillId="0" borderId="0" xfId="2" applyFont="1" applyBorder="1" applyAlignment="1" applyProtection="1">
      <alignment horizontal="center" vertical="center" wrapText="1"/>
      <protection locked="0"/>
    </xf>
    <xf numFmtId="166" fontId="0" fillId="0" borderId="0" xfId="2" applyFont="1" applyBorder="1" applyAlignment="1" applyProtection="1">
      <alignment vertical="center"/>
    </xf>
    <xf numFmtId="0" fontId="4" fillId="0" borderId="0" xfId="0" applyFont="1" applyAlignment="1">
      <alignment horizontal="center" vertical="center" wrapText="1"/>
    </xf>
    <xf numFmtId="166" fontId="4" fillId="0" borderId="0" xfId="2" applyFont="1" applyBorder="1" applyAlignment="1" applyProtection="1">
      <alignment horizontal="center" vertical="center" wrapText="1"/>
    </xf>
    <xf numFmtId="0" fontId="6" fillId="0" borderId="0" xfId="0" applyFont="1" applyAlignment="1">
      <alignment horizontal="center" vertical="center" wrapText="1"/>
    </xf>
    <xf numFmtId="0" fontId="4" fillId="2" borderId="0" xfId="0" quotePrefix="1" applyFont="1" applyFill="1" applyAlignment="1" applyProtection="1">
      <alignment horizontal="left" vertical="center" wrapText="1"/>
      <protection locked="0"/>
    </xf>
    <xf numFmtId="166" fontId="4" fillId="0" borderId="0" xfId="2" applyFont="1" applyBorder="1" applyAlignment="1" applyProtection="1">
      <alignment vertical="center" wrapText="1"/>
    </xf>
    <xf numFmtId="0" fontId="4"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4" fillId="2" borderId="0" xfId="0" applyFont="1" applyFill="1" applyAlignment="1" applyProtection="1">
      <alignment horizontal="justify" vertical="center" wrapText="1"/>
      <protection locked="0"/>
    </xf>
    <xf numFmtId="0" fontId="3" fillId="0" borderId="0" xfId="0" applyFont="1" applyAlignment="1" applyProtection="1">
      <alignment vertical="center"/>
      <protection locked="0"/>
    </xf>
    <xf numFmtId="0" fontId="13" fillId="0" borderId="0" xfId="0" applyFont="1" applyProtection="1">
      <protection locked="0"/>
    </xf>
    <xf numFmtId="0" fontId="0" fillId="0" borderId="0" xfId="0" applyAlignment="1" applyProtection="1">
      <alignment horizontal="center"/>
      <protection locked="0"/>
    </xf>
    <xf numFmtId="0" fontId="13" fillId="0" borderId="0" xfId="0" applyFont="1" applyAlignment="1" applyProtection="1">
      <alignment horizontal="center" vertical="center"/>
      <protection locked="0"/>
    </xf>
    <xf numFmtId="0" fontId="3" fillId="0" borderId="0" xfId="0" applyFont="1" applyAlignment="1">
      <alignment wrapText="1"/>
    </xf>
    <xf numFmtId="0" fontId="4" fillId="0" borderId="0" xfId="0" applyFont="1" applyAlignment="1">
      <alignment wrapText="1"/>
    </xf>
    <xf numFmtId="0" fontId="3" fillId="0" borderId="8" xfId="0" applyFont="1" applyBorder="1" applyAlignment="1" applyProtection="1">
      <alignment vertical="center"/>
      <protection locked="0"/>
    </xf>
    <xf numFmtId="0" fontId="2" fillId="0" borderId="2" xfId="0" applyFont="1" applyBorder="1" applyAlignment="1" applyProtection="1">
      <alignment horizontal="left" vertical="center" wrapText="1"/>
      <protection locked="0"/>
    </xf>
    <xf numFmtId="0" fontId="2" fillId="0" borderId="2" xfId="0" applyFont="1" applyBorder="1" applyAlignment="1" applyProtection="1">
      <alignment wrapText="1"/>
      <protection locked="0"/>
    </xf>
    <xf numFmtId="0" fontId="2" fillId="0" borderId="2" xfId="0" applyFont="1" applyBorder="1" applyAlignment="1" applyProtection="1">
      <alignment vertical="center" wrapText="1"/>
      <protection locked="0"/>
    </xf>
    <xf numFmtId="0" fontId="2" fillId="0" borderId="2" xfId="0" applyFont="1" applyBorder="1" applyAlignment="1">
      <alignment horizontal="left" vertical="center" wrapText="1"/>
    </xf>
    <xf numFmtId="0" fontId="2" fillId="0" borderId="2" xfId="0" applyFont="1" applyBorder="1" applyAlignment="1">
      <alignment horizontal="justify" vertical="center" wrapText="1"/>
    </xf>
    <xf numFmtId="0" fontId="2" fillId="0" borderId="2" xfId="0" applyFont="1" applyBorder="1" applyAlignment="1" applyProtection="1">
      <alignment horizontal="justify" vertical="center" wrapText="1"/>
      <protection locked="0"/>
    </xf>
    <xf numFmtId="0" fontId="2" fillId="0" borderId="16" xfId="0" applyFont="1" applyBorder="1" applyAlignment="1" applyProtection="1">
      <alignment vertical="center" wrapText="1"/>
      <protection locked="0"/>
    </xf>
    <xf numFmtId="0" fontId="2" fillId="0" borderId="16"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3" fillId="0" borderId="2" xfId="0" quotePrefix="1" applyFont="1" applyBorder="1" applyAlignment="1" applyProtection="1">
      <alignment horizontal="left" vertical="center" wrapText="1"/>
      <protection locked="0"/>
    </xf>
    <xf numFmtId="0" fontId="23" fillId="0" borderId="17" xfId="0" applyFont="1" applyBorder="1" applyAlignment="1">
      <alignment wrapText="1"/>
    </xf>
    <xf numFmtId="166" fontId="4" fillId="4" borderId="2" xfId="2" applyFont="1" applyFill="1" applyBorder="1" applyAlignment="1" applyProtection="1">
      <alignment horizontal="center" vertical="center"/>
      <protection locked="0"/>
    </xf>
    <xf numFmtId="166" fontId="26" fillId="5" borderId="2" xfId="2" applyFont="1" applyFill="1" applyBorder="1" applyAlignment="1" applyProtection="1">
      <alignment horizontal="center" vertical="center"/>
      <protection locked="0"/>
    </xf>
    <xf numFmtId="166" fontId="25" fillId="2" borderId="2" xfId="2" applyFont="1" applyFill="1" applyBorder="1" applyAlignment="1" applyProtection="1">
      <alignment horizontal="center" vertical="center" wrapText="1"/>
      <protection locked="0"/>
    </xf>
    <xf numFmtId="166" fontId="0" fillId="0" borderId="0" xfId="2" applyFont="1"/>
    <xf numFmtId="166" fontId="0" fillId="0" borderId="0" xfId="2" applyFont="1" applyAlignment="1">
      <alignment vertical="center"/>
    </xf>
    <xf numFmtId="166" fontId="0" fillId="0" borderId="8" xfId="2" applyFont="1" applyBorder="1" applyAlignment="1">
      <alignment vertical="center"/>
    </xf>
    <xf numFmtId="166" fontId="4" fillId="0" borderId="0" xfId="2" applyFont="1" applyAlignment="1">
      <alignment vertical="center"/>
    </xf>
    <xf numFmtId="166" fontId="4" fillId="0" borderId="13" xfId="2" applyFont="1" applyBorder="1" applyAlignment="1">
      <alignment vertical="center"/>
    </xf>
    <xf numFmtId="0" fontId="28" fillId="0" borderId="0" xfId="0" applyFont="1"/>
    <xf numFmtId="0" fontId="28" fillId="0" borderId="0" xfId="0" applyFont="1" applyProtection="1">
      <protection locked="0"/>
    </xf>
    <xf numFmtId="0" fontId="29" fillId="0" borderId="23" xfId="0" applyFont="1" applyBorder="1" applyAlignment="1" applyProtection="1">
      <alignment horizontal="center" vertical="top"/>
      <protection locked="0"/>
    </xf>
    <xf numFmtId="0" fontId="29" fillId="0" borderId="1" xfId="0" applyFont="1" applyBorder="1" applyAlignment="1" applyProtection="1">
      <alignment horizontal="center" vertical="top"/>
      <protection locked="0"/>
    </xf>
    <xf numFmtId="0" fontId="29" fillId="0" borderId="1" xfId="0" applyFont="1" applyBorder="1" applyAlignment="1">
      <alignment horizontal="center" vertical="top"/>
    </xf>
    <xf numFmtId="166" fontId="29" fillId="0" borderId="1" xfId="2" applyFont="1" applyBorder="1" applyAlignment="1" applyProtection="1">
      <alignment horizontal="center" vertical="top"/>
    </xf>
    <xf numFmtId="0" fontId="28" fillId="0" borderId="2" xfId="0" applyFont="1" applyBorder="1" applyAlignment="1" applyProtection="1">
      <alignment horizontal="left" vertical="center"/>
      <protection locked="0"/>
    </xf>
    <xf numFmtId="0" fontId="29" fillId="0" borderId="2" xfId="0" applyFont="1" applyBorder="1" applyAlignment="1" applyProtection="1">
      <alignment vertical="center" wrapText="1"/>
      <protection locked="0"/>
    </xf>
    <xf numFmtId="0" fontId="28" fillId="0" borderId="2" xfId="0" applyFont="1" applyBorder="1" applyAlignment="1">
      <alignment horizontal="center" vertical="center"/>
    </xf>
    <xf numFmtId="166" fontId="28" fillId="0" borderId="2" xfId="2" applyFont="1" applyBorder="1" applyAlignment="1" applyProtection="1">
      <alignment vertical="center"/>
    </xf>
    <xf numFmtId="0" fontId="28" fillId="0" borderId="2" xfId="0" applyFont="1" applyBorder="1" applyAlignment="1" applyProtection="1">
      <alignment horizontal="center" vertical="center"/>
      <protection locked="0"/>
    </xf>
    <xf numFmtId="0" fontId="28" fillId="0" borderId="2" xfId="0" applyFont="1" applyBorder="1" applyAlignment="1" applyProtection="1">
      <alignment vertical="center" wrapText="1"/>
      <protection locked="0"/>
    </xf>
    <xf numFmtId="0" fontId="30" fillId="0" borderId="2" xfId="0" applyFont="1" applyBorder="1" applyAlignment="1" applyProtection="1">
      <alignment horizontal="center" vertical="center" wrapText="1"/>
      <protection locked="0"/>
    </xf>
    <xf numFmtId="166" fontId="28" fillId="0" borderId="2" xfId="2" applyFont="1" applyBorder="1" applyAlignment="1" applyProtection="1">
      <alignment vertical="center"/>
      <protection locked="0"/>
    </xf>
    <xf numFmtId="166" fontId="28" fillId="0" borderId="2" xfId="2" applyFont="1" applyBorder="1" applyAlignment="1" applyProtection="1">
      <alignment horizontal="center" vertical="center"/>
    </xf>
    <xf numFmtId="9" fontId="28" fillId="0" borderId="2" xfId="3" applyFont="1" applyBorder="1" applyAlignment="1" applyProtection="1">
      <alignment horizontal="center" vertical="center"/>
      <protection locked="0"/>
    </xf>
    <xf numFmtId="0" fontId="28" fillId="0" borderId="2" xfId="0" applyFont="1" applyBorder="1" applyAlignment="1" applyProtection="1">
      <alignment horizontal="center" vertical="center" wrapText="1"/>
      <protection locked="0"/>
    </xf>
    <xf numFmtId="0" fontId="28" fillId="0" borderId="2" xfId="0" applyFont="1" applyBorder="1" applyAlignment="1" applyProtection="1">
      <alignment horizontal="left"/>
      <protection locked="0"/>
    </xf>
    <xf numFmtId="0" fontId="30" fillId="0" borderId="2" xfId="0" applyFont="1" applyBorder="1" applyAlignment="1" applyProtection="1">
      <alignment horizontal="center" vertical="center"/>
      <protection locked="0"/>
    </xf>
    <xf numFmtId="166" fontId="28" fillId="0" borderId="2" xfId="2" applyFont="1" applyBorder="1" applyProtection="1">
      <protection locked="0"/>
    </xf>
    <xf numFmtId="0" fontId="28" fillId="0" borderId="2" xfId="0" applyFont="1" applyBorder="1" applyAlignment="1">
      <alignment horizontal="center"/>
    </xf>
    <xf numFmtId="166" fontId="28" fillId="0" borderId="2" xfId="2" applyFont="1" applyBorder="1" applyProtection="1"/>
    <xf numFmtId="0" fontId="28" fillId="0" borderId="2" xfId="0" applyFont="1" applyBorder="1" applyAlignment="1" applyProtection="1">
      <alignment horizontal="center"/>
      <protection locked="0"/>
    </xf>
    <xf numFmtId="0" fontId="28" fillId="0" borderId="0" xfId="0" applyFont="1" applyAlignment="1" applyProtection="1">
      <alignment wrapText="1"/>
      <protection locked="0"/>
    </xf>
    <xf numFmtId="166" fontId="28" fillId="0" borderId="2" xfId="0" applyNumberFormat="1" applyFont="1" applyBorder="1" applyAlignment="1">
      <alignment horizontal="center" vertical="center"/>
    </xf>
    <xf numFmtId="0" fontId="28" fillId="0" borderId="2" xfId="0" applyFont="1" applyBorder="1" applyAlignment="1">
      <alignment horizontal="center" wrapText="1"/>
    </xf>
    <xf numFmtId="0" fontId="28" fillId="0" borderId="0" xfId="0" applyFont="1" applyAlignment="1" applyProtection="1">
      <alignment horizontal="justify" vertical="center" wrapText="1"/>
      <protection locked="0"/>
    </xf>
    <xf numFmtId="0" fontId="28" fillId="0" borderId="2" xfId="0" applyFont="1" applyBorder="1" applyAlignment="1" applyProtection="1">
      <alignment horizontal="center" wrapText="1"/>
      <protection locked="0"/>
    </xf>
    <xf numFmtId="0" fontId="29" fillId="0" borderId="0" xfId="0" applyFont="1" applyAlignment="1">
      <alignment horizontal="justify" vertical="center"/>
    </xf>
    <xf numFmtId="0" fontId="29" fillId="0" borderId="0" xfId="0" applyFont="1"/>
    <xf numFmtId="0" fontId="28" fillId="0" borderId="0" xfId="0" applyFont="1" applyAlignment="1">
      <alignment horizontal="justify" vertical="center" wrapText="1"/>
    </xf>
    <xf numFmtId="0" fontId="29" fillId="0" borderId="0" xfId="0" applyFont="1" applyAlignment="1">
      <alignment wrapText="1"/>
    </xf>
    <xf numFmtId="0" fontId="28" fillId="0" borderId="0" xfId="0" applyFont="1" applyAlignment="1">
      <alignment wrapText="1"/>
    </xf>
    <xf numFmtId="0" fontId="28" fillId="2" borderId="2" xfId="0" applyFont="1" applyFill="1" applyBorder="1" applyAlignment="1">
      <alignment horizontal="center" vertical="center"/>
    </xf>
    <xf numFmtId="0" fontId="28" fillId="2" borderId="2" xfId="0" applyFont="1" applyFill="1" applyBorder="1" applyAlignment="1">
      <alignment horizontal="center"/>
    </xf>
    <xf numFmtId="166" fontId="28" fillId="2" borderId="2" xfId="2" applyFont="1" applyFill="1" applyBorder="1" applyProtection="1"/>
    <xf numFmtId="0" fontId="28" fillId="2" borderId="17" xfId="0" applyFont="1" applyFill="1" applyBorder="1" applyAlignment="1">
      <alignment horizontal="center" vertical="center"/>
    </xf>
    <xf numFmtId="0" fontId="28" fillId="2" borderId="9" xfId="0" applyFont="1" applyFill="1" applyBorder="1" applyAlignment="1">
      <alignment horizontal="center" vertical="center"/>
    </xf>
    <xf numFmtId="0" fontId="28" fillId="0" borderId="3" xfId="0" applyFont="1" applyBorder="1" applyAlignment="1" applyProtection="1">
      <alignment vertical="center"/>
      <protection locked="0"/>
    </xf>
    <xf numFmtId="0" fontId="28" fillId="0" borderId="3" xfId="0" applyFont="1" applyBorder="1" applyAlignment="1" applyProtection="1">
      <alignment horizontal="left"/>
      <protection locked="0"/>
    </xf>
    <xf numFmtId="0" fontId="28" fillId="0" borderId="3" xfId="0" applyFont="1" applyBorder="1" applyAlignment="1">
      <alignment horizontal="center"/>
    </xf>
    <xf numFmtId="166" fontId="28" fillId="0" borderId="3" xfId="2" applyFont="1" applyBorder="1" applyAlignment="1" applyProtection="1"/>
    <xf numFmtId="166" fontId="28" fillId="0" borderId="3" xfId="2" applyFont="1" applyBorder="1" applyAlignment="1" applyProtection="1">
      <alignment vertical="center"/>
    </xf>
    <xf numFmtId="0" fontId="29" fillId="0" borderId="8" xfId="6" applyFont="1" applyBorder="1" applyAlignment="1" applyProtection="1">
      <alignment horizontal="left" vertical="center"/>
      <protection locked="0"/>
    </xf>
    <xf numFmtId="0" fontId="28" fillId="0" borderId="0" xfId="6" applyFont="1" applyProtection="1">
      <protection locked="0"/>
    </xf>
    <xf numFmtId="0" fontId="29" fillId="0" borderId="7" xfId="6" applyFont="1" applyBorder="1" applyAlignment="1" applyProtection="1">
      <alignment horizontal="left" vertical="center"/>
      <protection locked="0"/>
    </xf>
    <xf numFmtId="0" fontId="29" fillId="0" borderId="19" xfId="6" applyFont="1" applyBorder="1" applyAlignment="1" applyProtection="1">
      <alignment horizontal="center" vertical="center"/>
      <protection locked="0"/>
    </xf>
    <xf numFmtId="0" fontId="29" fillId="0" borderId="7" xfId="6" applyFont="1" applyBorder="1" applyAlignment="1" applyProtection="1">
      <alignment horizontal="center" vertical="center"/>
      <protection locked="0"/>
    </xf>
    <xf numFmtId="0" fontId="28" fillId="0" borderId="2" xfId="6" applyFont="1" applyBorder="1" applyAlignment="1" applyProtection="1">
      <alignment horizontal="left" vertical="center"/>
      <protection locked="0"/>
    </xf>
    <xf numFmtId="0" fontId="28" fillId="0" borderId="16" xfId="6" applyFont="1" applyBorder="1" applyAlignment="1" applyProtection="1">
      <alignment horizontal="center" vertical="center"/>
      <protection locked="0"/>
    </xf>
    <xf numFmtId="0" fontId="28" fillId="0" borderId="2" xfId="6" applyFont="1" applyBorder="1" applyAlignment="1" applyProtection="1">
      <alignment vertical="center"/>
      <protection locked="0"/>
    </xf>
    <xf numFmtId="0" fontId="28" fillId="0" borderId="2" xfId="6" applyFont="1" applyBorder="1" applyAlignment="1">
      <alignment horizontal="center" vertical="center"/>
    </xf>
    <xf numFmtId="0" fontId="28" fillId="0" borderId="2" xfId="6" applyFont="1" applyBorder="1" applyAlignment="1">
      <alignment vertical="center"/>
    </xf>
    <xf numFmtId="0" fontId="28" fillId="0" borderId="2" xfId="6" applyFont="1" applyBorder="1" applyAlignment="1" applyProtection="1">
      <alignment vertical="center" wrapText="1"/>
      <protection locked="0"/>
    </xf>
    <xf numFmtId="0" fontId="28" fillId="0" borderId="2" xfId="6" applyFont="1" applyBorder="1" applyAlignment="1">
      <alignment horizontal="center" vertical="center" wrapText="1"/>
    </xf>
    <xf numFmtId="0" fontId="29" fillId="0" borderId="2" xfId="6" applyFont="1" applyBorder="1" applyAlignment="1" applyProtection="1">
      <alignment vertical="center" wrapText="1"/>
      <protection locked="0"/>
    </xf>
    <xf numFmtId="0" fontId="34" fillId="0" borderId="2" xfId="6" applyFont="1" applyBorder="1" applyAlignment="1" applyProtection="1">
      <alignment horizontal="left" vertical="center" wrapText="1"/>
      <protection locked="0"/>
    </xf>
    <xf numFmtId="0" fontId="28" fillId="0" borderId="2" xfId="6" applyFont="1" applyBorder="1" applyAlignment="1" applyProtection="1">
      <alignment horizontal="center" vertical="center" wrapText="1"/>
      <protection locked="0"/>
    </xf>
    <xf numFmtId="0" fontId="34" fillId="0" borderId="2" xfId="6" applyFont="1" applyBorder="1" applyAlignment="1" applyProtection="1">
      <alignment horizontal="justify" vertical="center" wrapText="1"/>
      <protection locked="0"/>
    </xf>
    <xf numFmtId="0" fontId="29" fillId="0" borderId="2" xfId="6" applyFont="1" applyBorder="1" applyAlignment="1" applyProtection="1">
      <alignment horizontal="left" vertical="center" wrapText="1"/>
      <protection locked="0"/>
    </xf>
    <xf numFmtId="0" fontId="35" fillId="0" borderId="2" xfId="6" applyFont="1" applyBorder="1" applyAlignment="1" applyProtection="1">
      <alignment horizontal="justify" vertical="center" wrapText="1"/>
      <protection locked="0"/>
    </xf>
    <xf numFmtId="0" fontId="28" fillId="0" borderId="3" xfId="6" applyFont="1" applyBorder="1" applyAlignment="1" applyProtection="1">
      <alignment vertical="center"/>
      <protection locked="0"/>
    </xf>
    <xf numFmtId="0" fontId="28" fillId="0" borderId="3" xfId="6" applyFont="1" applyBorder="1" applyAlignment="1">
      <alignment horizontal="left" vertical="center"/>
    </xf>
    <xf numFmtId="0" fontId="28" fillId="0" borderId="3" xfId="6" applyFont="1" applyBorder="1" applyAlignment="1">
      <alignment vertical="center"/>
    </xf>
    <xf numFmtId="0" fontId="28" fillId="0" borderId="2" xfId="6" applyFont="1" applyBorder="1" applyAlignment="1" applyProtection="1">
      <alignment horizontal="center" vertical="center"/>
      <protection locked="0"/>
    </xf>
    <xf numFmtId="166" fontId="28" fillId="0" borderId="2" xfId="2" applyFont="1" applyBorder="1" applyAlignment="1" applyProtection="1">
      <alignment horizontal="center" vertical="center"/>
      <protection locked="0"/>
    </xf>
    <xf numFmtId="0" fontId="28" fillId="0" borderId="8" xfId="6" applyFont="1" applyBorder="1" applyAlignment="1" applyProtection="1">
      <alignment vertical="center"/>
      <protection locked="0"/>
    </xf>
    <xf numFmtId="0" fontId="32" fillId="2" borderId="0" xfId="6" applyFont="1" applyFill="1" applyProtection="1">
      <protection locked="0"/>
    </xf>
    <xf numFmtId="0" fontId="28" fillId="0" borderId="2" xfId="6" quotePrefix="1" applyFont="1" applyBorder="1" applyAlignment="1" applyProtection="1">
      <alignment horizontal="left" vertical="center"/>
      <protection locked="0"/>
    </xf>
    <xf numFmtId="0" fontId="28" fillId="0" borderId="2" xfId="6" quotePrefix="1" applyFont="1" applyBorder="1" applyAlignment="1" applyProtection="1">
      <alignment horizontal="center" vertical="center"/>
      <protection locked="0"/>
    </xf>
    <xf numFmtId="0" fontId="28" fillId="0" borderId="0" xfId="6" applyFont="1" applyAlignment="1" applyProtection="1">
      <alignment horizontal="center"/>
      <protection locked="0"/>
    </xf>
    <xf numFmtId="0" fontId="30" fillId="0" borderId="2" xfId="6" applyFont="1" applyBorder="1" applyAlignment="1">
      <alignment horizontal="center" vertical="center"/>
    </xf>
    <xf numFmtId="0" fontId="28" fillId="3" borderId="2" xfId="6" applyFont="1" applyFill="1" applyBorder="1" applyAlignment="1" applyProtection="1">
      <alignment horizontal="center" vertical="center"/>
      <protection locked="0"/>
    </xf>
    <xf numFmtId="0" fontId="33" fillId="0" borderId="2" xfId="6" applyFont="1" applyBorder="1" applyAlignment="1" applyProtection="1">
      <alignment horizontal="justify" vertical="center" wrapText="1"/>
      <protection locked="0"/>
    </xf>
    <xf numFmtId="0" fontId="28" fillId="0" borderId="2" xfId="6" applyFont="1" applyBorder="1" applyAlignment="1" applyProtection="1">
      <alignment horizontal="justify" vertical="center" wrapText="1"/>
      <protection locked="0"/>
    </xf>
    <xf numFmtId="0" fontId="29" fillId="0" borderId="2" xfId="6" applyFont="1" applyBorder="1" applyAlignment="1" applyProtection="1">
      <alignment horizontal="justify" vertical="center" wrapText="1"/>
      <protection locked="0"/>
    </xf>
    <xf numFmtId="0" fontId="28" fillId="3" borderId="2" xfId="6" applyFont="1" applyFill="1" applyBorder="1" applyAlignment="1" applyProtection="1">
      <alignment horizontal="center" vertical="center" wrapText="1"/>
      <protection locked="0"/>
    </xf>
    <xf numFmtId="0" fontId="33" fillId="0" borderId="2" xfId="6" applyFont="1" applyBorder="1" applyAlignment="1" applyProtection="1">
      <alignment vertical="center" wrapText="1"/>
      <protection locked="0"/>
    </xf>
    <xf numFmtId="165" fontId="28" fillId="0" borderId="2" xfId="6" applyNumberFormat="1" applyFont="1" applyBorder="1" applyAlignment="1" applyProtection="1">
      <alignment vertical="center"/>
      <protection locked="0"/>
    </xf>
    <xf numFmtId="0" fontId="38" fillId="0" borderId="23" xfId="0" applyFont="1" applyBorder="1" applyAlignment="1">
      <alignment horizontal="center" vertical="center"/>
    </xf>
    <xf numFmtId="0" fontId="38" fillId="0" borderId="0" xfId="0" applyFont="1" applyAlignment="1">
      <alignment horizontal="center" vertical="center"/>
    </xf>
    <xf numFmtId="0" fontId="39" fillId="0" borderId="23" xfId="0" applyFont="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43" fontId="38" fillId="0" borderId="23" xfId="5" applyFont="1" applyBorder="1" applyAlignment="1">
      <alignment horizontal="center" vertical="center"/>
    </xf>
    <xf numFmtId="43" fontId="38" fillId="0" borderId="0" xfId="5" applyFont="1" applyBorder="1" applyAlignment="1">
      <alignment horizontal="center" vertical="center"/>
    </xf>
    <xf numFmtId="0" fontId="39" fillId="0" borderId="26" xfId="0" applyFont="1" applyBorder="1" applyAlignment="1">
      <alignment horizontal="center" vertical="center"/>
    </xf>
    <xf numFmtId="0" fontId="39" fillId="0" borderId="26" xfId="0" applyFont="1" applyBorder="1" applyAlignment="1">
      <alignment horizontal="center" vertical="center" wrapText="1"/>
    </xf>
    <xf numFmtId="0" fontId="38" fillId="0" borderId="26" xfId="0" applyFont="1" applyBorder="1" applyAlignment="1">
      <alignment horizontal="center" vertical="center"/>
    </xf>
    <xf numFmtId="0" fontId="38" fillId="0" borderId="26" xfId="0" applyFont="1" applyBorder="1" applyAlignment="1">
      <alignment horizontal="center" vertical="center" wrapText="1"/>
    </xf>
    <xf numFmtId="169" fontId="38" fillId="0" borderId="23" xfId="0" applyNumberFormat="1" applyFont="1" applyBorder="1" applyAlignment="1">
      <alignment horizontal="center" vertical="center"/>
    </xf>
    <xf numFmtId="169" fontId="38" fillId="0" borderId="0" xfId="0" applyNumberFormat="1" applyFont="1" applyAlignment="1">
      <alignment horizontal="center" vertical="center"/>
    </xf>
    <xf numFmtId="169" fontId="40" fillId="2" borderId="0" xfId="0" applyNumberFormat="1" applyFont="1" applyFill="1" applyAlignment="1">
      <alignment horizontal="center" vertical="center"/>
    </xf>
    <xf numFmtId="0" fontId="39" fillId="0" borderId="0" xfId="0" applyFont="1" applyAlignment="1">
      <alignment horizontal="center" vertical="center"/>
    </xf>
    <xf numFmtId="0" fontId="39" fillId="0" borderId="23" xfId="0" applyFont="1" applyBorder="1" applyAlignment="1">
      <alignment horizontal="center" vertical="center" wrapText="1"/>
    </xf>
    <xf numFmtId="0" fontId="39" fillId="0" borderId="0" xfId="0" applyFont="1" applyAlignment="1">
      <alignment horizontal="center" vertical="center" wrapText="1"/>
    </xf>
    <xf numFmtId="170" fontId="38" fillId="0" borderId="23" xfId="5" applyNumberFormat="1" applyFont="1" applyBorder="1" applyAlignment="1">
      <alignment horizontal="center" vertical="center"/>
    </xf>
    <xf numFmtId="171" fontId="38" fillId="0" borderId="23" xfId="5" applyNumberFormat="1" applyFont="1" applyBorder="1" applyAlignment="1">
      <alignment horizontal="center" vertical="center"/>
    </xf>
    <xf numFmtId="171" fontId="38" fillId="0" borderId="23" xfId="0" applyNumberFormat="1" applyFont="1" applyBorder="1" applyAlignment="1">
      <alignment horizontal="center" vertical="center"/>
    </xf>
    <xf numFmtId="0" fontId="38" fillId="0" borderId="27" xfId="0" applyFont="1" applyBorder="1" applyAlignment="1">
      <alignment horizontal="center" vertical="center"/>
    </xf>
    <xf numFmtId="169" fontId="38" fillId="0" borderId="27" xfId="0" applyNumberFormat="1" applyFont="1" applyBorder="1" applyAlignment="1">
      <alignment horizontal="center" vertical="center"/>
    </xf>
    <xf numFmtId="43" fontId="38" fillId="0" borderId="23" xfId="0" applyNumberFormat="1" applyFont="1" applyBorder="1" applyAlignment="1">
      <alignment horizontal="center" vertical="center"/>
    </xf>
    <xf numFmtId="0" fontId="38" fillId="0" borderId="28" xfId="0" applyFont="1" applyBorder="1" applyAlignment="1">
      <alignment horizontal="center" vertical="center"/>
    </xf>
    <xf numFmtId="0" fontId="38" fillId="0" borderId="25" xfId="0" applyFont="1" applyBorder="1" applyAlignment="1">
      <alignment horizontal="center" vertical="center"/>
    </xf>
    <xf numFmtId="169" fontId="38" fillId="0" borderId="25" xfId="0" applyNumberFormat="1" applyFont="1" applyBorder="1" applyAlignment="1">
      <alignment horizontal="center" vertical="center"/>
    </xf>
    <xf numFmtId="169" fontId="39" fillId="0" borderId="29" xfId="0" applyNumberFormat="1" applyFont="1" applyBorder="1" applyAlignment="1">
      <alignment horizontal="center" vertical="center"/>
    </xf>
    <xf numFmtId="43" fontId="38" fillId="0" borderId="0" xfId="0" applyNumberFormat="1" applyFont="1" applyAlignment="1">
      <alignment horizontal="center" vertical="center"/>
    </xf>
    <xf numFmtId="0" fontId="38" fillId="0" borderId="0" xfId="0" applyFont="1" applyAlignment="1">
      <alignment horizontal="center"/>
    </xf>
    <xf numFmtId="43" fontId="38" fillId="0" borderId="23" xfId="5" applyFont="1" applyBorder="1" applyAlignment="1">
      <alignment horizontal="center"/>
    </xf>
    <xf numFmtId="0" fontId="39" fillId="0" borderId="0" xfId="0" applyFont="1" applyAlignment="1">
      <alignment horizontal="center" wrapText="1"/>
    </xf>
    <xf numFmtId="0" fontId="38" fillId="0" borderId="23" xfId="0" applyFont="1" applyBorder="1" applyAlignment="1">
      <alignment horizontal="center" vertical="center" wrapText="1"/>
    </xf>
    <xf numFmtId="0" fontId="41" fillId="0" borderId="2" xfId="0" applyFont="1" applyBorder="1" applyAlignment="1">
      <alignment horizontal="center" vertical="center"/>
    </xf>
    <xf numFmtId="0" fontId="41" fillId="0" borderId="0" xfId="0" applyFont="1" applyProtection="1">
      <protection locked="0"/>
    </xf>
    <xf numFmtId="0" fontId="42" fillId="0" borderId="7" xfId="0" applyFont="1" applyBorder="1" applyAlignment="1" applyProtection="1">
      <alignment horizontal="left" vertical="center"/>
      <protection locked="0"/>
    </xf>
    <xf numFmtId="0" fontId="42" fillId="0" borderId="19" xfId="0" applyFont="1" applyBorder="1" applyAlignment="1" applyProtection="1">
      <alignment horizontal="center" vertical="center"/>
      <protection locked="0"/>
    </xf>
    <xf numFmtId="0" fontId="42" fillId="0" borderId="7" xfId="0" applyFont="1" applyBorder="1" applyAlignment="1" applyProtection="1">
      <alignment horizontal="center" vertical="center"/>
      <protection locked="0"/>
    </xf>
    <xf numFmtId="0" fontId="41" fillId="0" borderId="2" xfId="0" applyFont="1" applyBorder="1" applyAlignment="1" applyProtection="1">
      <alignment horizontal="left" vertical="center"/>
      <protection locked="0"/>
    </xf>
    <xf numFmtId="0" fontId="41" fillId="0" borderId="16" xfId="0" applyFont="1" applyBorder="1" applyAlignment="1" applyProtection="1">
      <alignment horizontal="center" vertical="center"/>
      <protection locked="0"/>
    </xf>
    <xf numFmtId="0" fontId="41" fillId="0" borderId="2" xfId="0" applyFont="1" applyBorder="1" applyAlignment="1" applyProtection="1">
      <alignment vertical="center"/>
      <protection locked="0"/>
    </xf>
    <xf numFmtId="0" fontId="41" fillId="0" borderId="2" xfId="0" applyFont="1" applyBorder="1" applyAlignment="1">
      <alignment vertical="center"/>
    </xf>
    <xf numFmtId="0" fontId="41" fillId="0" borderId="2" xfId="0" quotePrefix="1" applyFont="1" applyBorder="1" applyAlignment="1" applyProtection="1">
      <alignment horizontal="left" vertical="center" wrapText="1"/>
      <protection locked="0"/>
    </xf>
    <xf numFmtId="0" fontId="41" fillId="0" borderId="2" xfId="0" quotePrefix="1" applyFont="1" applyBorder="1" applyAlignment="1" applyProtection="1">
      <alignment horizontal="center" vertical="center" wrapText="1"/>
      <protection locked="0"/>
    </xf>
    <xf numFmtId="0" fontId="41" fillId="0" borderId="2" xfId="0" applyFont="1" applyBorder="1" applyAlignment="1" applyProtection="1">
      <alignment vertical="center" wrapText="1"/>
      <protection locked="0"/>
    </xf>
    <xf numFmtId="0" fontId="41" fillId="0" borderId="2" xfId="0" applyFont="1" applyBorder="1" applyAlignment="1">
      <alignment horizontal="center" vertical="center" wrapText="1"/>
    </xf>
    <xf numFmtId="0" fontId="41" fillId="0" borderId="2" xfId="0" applyFont="1" applyBorder="1" applyAlignment="1">
      <alignment vertical="center" wrapText="1"/>
    </xf>
    <xf numFmtId="0" fontId="42" fillId="0" borderId="2" xfId="0" applyFont="1" applyBorder="1" applyAlignment="1" applyProtection="1">
      <alignment horizontal="justify" vertical="center" wrapText="1"/>
      <protection locked="0"/>
    </xf>
    <xf numFmtId="0" fontId="41" fillId="0" borderId="2" xfId="0" applyFont="1" applyBorder="1" applyAlignment="1" applyProtection="1">
      <alignment horizontal="center" vertical="center" wrapText="1"/>
      <protection locked="0"/>
    </xf>
    <xf numFmtId="166" fontId="41" fillId="0" borderId="2" xfId="2" applyFont="1" applyBorder="1" applyAlignment="1" applyProtection="1">
      <alignment vertical="center"/>
    </xf>
    <xf numFmtId="165" fontId="41" fillId="0" borderId="2" xfId="0" applyNumberFormat="1" applyFont="1" applyBorder="1" applyAlignment="1">
      <alignment vertical="center" wrapText="1"/>
    </xf>
    <xf numFmtId="0" fontId="41" fillId="0" borderId="2" xfId="0" applyFont="1" applyBorder="1" applyAlignment="1" applyProtection="1">
      <alignment horizontal="justify" vertical="center" wrapText="1"/>
      <protection locked="0"/>
    </xf>
    <xf numFmtId="166" fontId="41" fillId="0" borderId="2" xfId="2" applyFont="1" applyBorder="1" applyAlignment="1" applyProtection="1">
      <alignment horizontal="center" vertical="center" wrapText="1"/>
      <protection locked="0"/>
    </xf>
    <xf numFmtId="0" fontId="41" fillId="0" borderId="2" xfId="0" applyFont="1" applyBorder="1" applyAlignment="1">
      <alignment horizontal="center"/>
    </xf>
    <xf numFmtId="166" fontId="41" fillId="0" borderId="2" xfId="2" applyFont="1" applyBorder="1" applyAlignment="1" applyProtection="1">
      <alignment vertical="center" wrapText="1"/>
    </xf>
    <xf numFmtId="0" fontId="41" fillId="0" borderId="2" xfId="0" applyFont="1" applyBorder="1" applyProtection="1">
      <protection locked="0"/>
    </xf>
    <xf numFmtId="0" fontId="41" fillId="0" borderId="2" xfId="0" applyFont="1" applyBorder="1" applyAlignment="1" applyProtection="1">
      <alignment horizontal="left" vertical="center" wrapText="1"/>
      <protection locked="0"/>
    </xf>
    <xf numFmtId="0" fontId="41" fillId="0" borderId="3" xfId="0" applyFont="1" applyBorder="1" applyAlignment="1" applyProtection="1">
      <alignment vertical="center"/>
      <protection locked="0"/>
    </xf>
    <xf numFmtId="0" fontId="41" fillId="0" borderId="3" xfId="0" applyFont="1" applyBorder="1" applyAlignment="1">
      <alignment horizontal="left" vertical="center"/>
    </xf>
    <xf numFmtId="0" fontId="41" fillId="0" borderId="3" xfId="0" applyFont="1" applyBorder="1" applyAlignment="1">
      <alignment horizontal="center" vertical="center"/>
    </xf>
    <xf numFmtId="166" fontId="41" fillId="0" borderId="3" xfId="2" applyFont="1" applyBorder="1" applyAlignment="1" applyProtection="1">
      <alignment vertical="center"/>
    </xf>
    <xf numFmtId="0" fontId="41" fillId="0" borderId="2" xfId="0" applyFont="1" applyBorder="1" applyAlignment="1" applyProtection="1">
      <alignment horizontal="center" vertical="center"/>
      <protection locked="0"/>
    </xf>
    <xf numFmtId="0" fontId="41" fillId="0" borderId="0" xfId="0" applyFont="1" applyAlignment="1">
      <alignment vertical="center"/>
    </xf>
    <xf numFmtId="0" fontId="41" fillId="0" borderId="0" xfId="0" applyFont="1" applyAlignment="1">
      <alignment vertical="center" wrapText="1"/>
    </xf>
    <xf numFmtId="0" fontId="42" fillId="0" borderId="2" xfId="0" applyFont="1" applyBorder="1" applyAlignment="1" applyProtection="1">
      <alignment horizontal="left" vertical="center" wrapText="1"/>
      <protection locked="0"/>
    </xf>
    <xf numFmtId="166" fontId="41" fillId="0" borderId="2" xfId="2" applyFont="1" applyBorder="1" applyAlignment="1" applyProtection="1">
      <alignment horizontal="center" vertical="center" wrapText="1"/>
    </xf>
    <xf numFmtId="9" fontId="41" fillId="0" borderId="2" xfId="3" applyFont="1" applyBorder="1" applyAlignment="1" applyProtection="1">
      <alignment horizontal="center" vertical="center" wrapText="1"/>
      <protection locked="0"/>
    </xf>
    <xf numFmtId="166" fontId="41" fillId="0" borderId="2" xfId="0" applyNumberFormat="1" applyFont="1" applyBorder="1" applyAlignment="1">
      <alignment horizontal="center" vertical="center" wrapText="1"/>
    </xf>
    <xf numFmtId="166" fontId="41" fillId="0" borderId="3" xfId="2" applyFont="1" applyBorder="1" applyAlignment="1" applyProtection="1">
      <alignment horizontal="center" vertical="center"/>
    </xf>
    <xf numFmtId="166" fontId="41" fillId="0" borderId="2" xfId="2" applyFont="1" applyFill="1" applyBorder="1" applyAlignment="1" applyProtection="1">
      <alignment horizontal="center" vertical="center" wrapText="1"/>
      <protection locked="0"/>
    </xf>
    <xf numFmtId="0" fontId="41" fillId="0" borderId="0" xfId="6" applyFont="1" applyProtection="1">
      <protection locked="0"/>
    </xf>
    <xf numFmtId="0" fontId="42" fillId="0" borderId="7" xfId="6" applyFont="1" applyBorder="1" applyAlignment="1" applyProtection="1">
      <alignment horizontal="left" vertical="center"/>
      <protection locked="0"/>
    </xf>
    <xf numFmtId="0" fontId="42" fillId="0" borderId="19" xfId="6" applyFont="1" applyBorder="1" applyAlignment="1" applyProtection="1">
      <alignment horizontal="center" vertical="center"/>
      <protection locked="0"/>
    </xf>
    <xf numFmtId="0" fontId="42" fillId="0" borderId="7" xfId="6" applyFont="1" applyBorder="1" applyAlignment="1" applyProtection="1">
      <alignment horizontal="center" vertical="center"/>
      <protection locked="0"/>
    </xf>
    <xf numFmtId="0" fontId="41" fillId="0" borderId="2" xfId="6" applyFont="1" applyBorder="1" applyAlignment="1" applyProtection="1">
      <alignment horizontal="left" vertical="center"/>
      <protection locked="0"/>
    </xf>
    <xf numFmtId="0" fontId="41" fillId="0" borderId="16" xfId="6" applyFont="1" applyBorder="1" applyAlignment="1" applyProtection="1">
      <alignment horizontal="center" vertical="center"/>
      <protection locked="0"/>
    </xf>
    <xf numFmtId="0" fontId="41" fillId="0" borderId="2" xfId="6" applyFont="1" applyBorder="1" applyAlignment="1" applyProtection="1">
      <alignment vertical="center"/>
      <protection locked="0"/>
    </xf>
    <xf numFmtId="0" fontId="41" fillId="0" borderId="2" xfId="6" applyFont="1" applyBorder="1" applyAlignment="1">
      <alignment horizontal="center" vertical="center"/>
    </xf>
    <xf numFmtId="0" fontId="41" fillId="0" borderId="2" xfId="6" applyFont="1" applyBorder="1" applyAlignment="1">
      <alignment vertical="center"/>
    </xf>
    <xf numFmtId="0" fontId="41" fillId="0" borderId="2" xfId="6" quotePrefix="1" applyFont="1" applyBorder="1" applyAlignment="1" applyProtection="1">
      <alignment horizontal="left" vertical="center" wrapText="1"/>
      <protection locked="0"/>
    </xf>
    <xf numFmtId="0" fontId="41" fillId="0" borderId="2" xfId="6" quotePrefix="1" applyFont="1" applyBorder="1" applyAlignment="1" applyProtection="1">
      <alignment horizontal="center" vertical="center" wrapText="1"/>
      <protection locked="0"/>
    </xf>
    <xf numFmtId="0" fontId="41" fillId="0" borderId="2" xfId="6" applyFont="1" applyBorder="1" applyAlignment="1" applyProtection="1">
      <alignment vertical="center" wrapText="1"/>
      <protection locked="0"/>
    </xf>
    <xf numFmtId="0" fontId="41" fillId="0" borderId="2" xfId="6" applyFont="1" applyBorder="1" applyAlignment="1">
      <alignment horizontal="center" vertical="center" wrapText="1"/>
    </xf>
    <xf numFmtId="0" fontId="42" fillId="0" borderId="2" xfId="6" applyFont="1" applyBorder="1" applyAlignment="1" applyProtection="1">
      <alignment vertical="center" wrapText="1"/>
      <protection locked="0"/>
    </xf>
    <xf numFmtId="0" fontId="41" fillId="0" borderId="2" xfId="6" applyFont="1" applyBorder="1" applyAlignment="1" applyProtection="1">
      <alignment horizontal="left" vertical="center" wrapText="1"/>
      <protection locked="0"/>
    </xf>
    <xf numFmtId="0" fontId="41" fillId="0" borderId="2" xfId="6" applyFont="1" applyBorder="1" applyAlignment="1" applyProtection="1">
      <alignment horizontal="center" vertical="center" wrapText="1"/>
      <protection locked="0"/>
    </xf>
    <xf numFmtId="166" fontId="41" fillId="5" borderId="2" xfId="2" applyFont="1" applyFill="1" applyBorder="1" applyAlignment="1" applyProtection="1">
      <alignment horizontal="center" vertical="center"/>
      <protection locked="0"/>
    </xf>
    <xf numFmtId="0" fontId="41" fillId="0" borderId="2" xfId="6" applyFont="1" applyBorder="1" applyAlignment="1" applyProtection="1">
      <alignment horizontal="justify" vertical="center" wrapText="1"/>
      <protection locked="0"/>
    </xf>
    <xf numFmtId="166" fontId="41" fillId="2" borderId="2" xfId="2" applyFont="1" applyFill="1" applyBorder="1" applyAlignment="1" applyProtection="1">
      <alignment horizontal="center" vertical="center" wrapText="1"/>
      <protection locked="0"/>
    </xf>
    <xf numFmtId="0" fontId="42" fillId="0" borderId="2" xfId="6" applyFont="1" applyBorder="1" applyAlignment="1" applyProtection="1">
      <alignment horizontal="left" vertical="center" wrapText="1"/>
      <protection locked="0"/>
    </xf>
    <xf numFmtId="0" fontId="42" fillId="0" borderId="2" xfId="6" applyFont="1" applyBorder="1" applyAlignment="1" applyProtection="1">
      <alignment horizontal="justify" vertical="center" wrapText="1"/>
      <protection locked="0"/>
    </xf>
    <xf numFmtId="0" fontId="41" fillId="0" borderId="2" xfId="6" applyFont="1" applyBorder="1" applyAlignment="1">
      <alignment vertical="center" wrapText="1"/>
    </xf>
    <xf numFmtId="0" fontId="41" fillId="0" borderId="3" xfId="6" applyFont="1" applyBorder="1" applyAlignment="1" applyProtection="1">
      <alignment vertical="center"/>
      <protection locked="0"/>
    </xf>
    <xf numFmtId="0" fontId="41" fillId="0" borderId="3" xfId="6" applyFont="1" applyBorder="1" applyAlignment="1">
      <alignment horizontal="left" vertical="center"/>
    </xf>
    <xf numFmtId="0" fontId="41" fillId="0" borderId="3" xfId="6" applyFont="1" applyBorder="1" applyAlignment="1">
      <alignment vertical="center"/>
    </xf>
    <xf numFmtId="0" fontId="41" fillId="0" borderId="2" xfId="6" applyFont="1" applyBorder="1" applyAlignment="1" applyProtection="1">
      <alignment horizontal="center" vertical="center"/>
      <protection locked="0"/>
    </xf>
    <xf numFmtId="0" fontId="41" fillId="0" borderId="2" xfId="0" applyFont="1" applyBorder="1"/>
    <xf numFmtId="0" fontId="42" fillId="0" borderId="12" xfId="0" applyFont="1" applyBorder="1" applyAlignment="1" applyProtection="1">
      <alignment horizontal="left" vertical="center"/>
      <protection locked="0"/>
    </xf>
    <xf numFmtId="166" fontId="41" fillId="0" borderId="2" xfId="2" applyFont="1" applyFill="1" applyBorder="1" applyAlignment="1" applyProtection="1">
      <alignment horizontal="center" vertical="center"/>
      <protection locked="0"/>
    </xf>
    <xf numFmtId="0" fontId="41" fillId="0" borderId="0" xfId="0" applyFont="1" applyAlignment="1" applyProtection="1">
      <alignment vertical="center"/>
      <protection locked="0"/>
    </xf>
    <xf numFmtId="0" fontId="41" fillId="0" borderId="0" xfId="0" applyFont="1" applyAlignment="1">
      <alignment horizontal="center" vertical="center"/>
    </xf>
    <xf numFmtId="0" fontId="41" fillId="0" borderId="0" xfId="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166" fontId="41" fillId="0" borderId="0" xfId="2" applyFont="1" applyFill="1" applyBorder="1" applyAlignment="1" applyProtection="1">
      <alignment horizontal="center" vertical="center"/>
    </xf>
    <xf numFmtId="166" fontId="41" fillId="0" borderId="0" xfId="2" applyFont="1" applyFill="1" applyBorder="1" applyAlignment="1" applyProtection="1">
      <alignment horizontal="center" vertical="center"/>
      <protection locked="0"/>
    </xf>
    <xf numFmtId="166" fontId="41" fillId="0" borderId="0" xfId="2" applyFont="1" applyFill="1" applyBorder="1" applyAlignment="1" applyProtection="1">
      <alignment vertical="center"/>
    </xf>
    <xf numFmtId="3" fontId="41" fillId="0" borderId="0" xfId="4" applyFont="1" applyBorder="1" applyAlignment="1" applyProtection="1">
      <alignment horizontal="center" vertical="center"/>
    </xf>
    <xf numFmtId="4" fontId="41" fillId="0" borderId="0" xfId="4" applyNumberFormat="1" applyFont="1" applyBorder="1" applyAlignment="1" applyProtection="1">
      <alignment horizontal="right" vertical="center"/>
    </xf>
    <xf numFmtId="4" fontId="41" fillId="0" borderId="0" xfId="4" applyNumberFormat="1" applyFont="1" applyBorder="1" applyAlignment="1" applyProtection="1">
      <alignment horizontal="center" vertical="center"/>
    </xf>
    <xf numFmtId="3" fontId="47" fillId="0" borderId="0" xfId="4" applyFont="1" applyBorder="1" applyAlignment="1" applyProtection="1">
      <alignment horizontal="center" vertical="center"/>
    </xf>
    <xf numFmtId="4" fontId="47" fillId="0" borderId="0" xfId="4" applyNumberFormat="1" applyFont="1" applyBorder="1" applyAlignment="1" applyProtection="1">
      <alignment horizontal="center" vertical="center"/>
    </xf>
    <xf numFmtId="4" fontId="47" fillId="0" borderId="0" xfId="4" applyNumberFormat="1" applyFont="1" applyBorder="1" applyAlignment="1" applyProtection="1">
      <alignment horizontal="right" vertical="center"/>
    </xf>
    <xf numFmtId="167" fontId="47" fillId="0" borderId="0" xfId="4" applyNumberFormat="1" applyFont="1" applyBorder="1" applyAlignment="1" applyProtection="1">
      <alignment horizontal="center" vertical="center"/>
    </xf>
    <xf numFmtId="167" fontId="41" fillId="0" borderId="0" xfId="4" applyNumberFormat="1" applyFont="1" applyBorder="1" applyAlignment="1" applyProtection="1">
      <alignment horizontal="center" vertical="center"/>
    </xf>
    <xf numFmtId="0" fontId="41" fillId="0" borderId="10" xfId="0" applyFont="1" applyBorder="1" applyAlignment="1" applyProtection="1">
      <alignment horizontal="center" vertical="center" wrapText="1"/>
      <protection locked="0"/>
    </xf>
    <xf numFmtId="0" fontId="42" fillId="0" borderId="10" xfId="0" applyFont="1" applyBorder="1" applyAlignment="1" applyProtection="1">
      <alignment horizontal="center" vertical="center"/>
      <protection locked="0"/>
    </xf>
    <xf numFmtId="0" fontId="41" fillId="0" borderId="10" xfId="0" applyFont="1" applyBorder="1" applyAlignment="1">
      <alignment horizontal="center" vertical="center"/>
    </xf>
    <xf numFmtId="166" fontId="41" fillId="0" borderId="2" xfId="2" applyFont="1" applyFill="1" applyBorder="1" applyAlignment="1" applyProtection="1">
      <alignment horizontal="center" vertical="center" wrapText="1"/>
    </xf>
    <xf numFmtId="0" fontId="41" fillId="0" borderId="0" xfId="0" applyFont="1" applyAlignment="1">
      <alignment horizontal="center" vertical="center" wrapText="1"/>
    </xf>
    <xf numFmtId="166" fontId="41" fillId="0" borderId="0" xfId="2" applyFont="1" applyFill="1" applyBorder="1" applyAlignment="1" applyProtection="1">
      <alignment horizontal="center" vertical="center" wrapText="1"/>
    </xf>
    <xf numFmtId="0" fontId="41" fillId="0" borderId="10" xfId="0" applyFont="1" applyBorder="1" applyAlignment="1">
      <alignment horizontal="center" vertical="center" wrapText="1"/>
    </xf>
    <xf numFmtId="0" fontId="41" fillId="0" borderId="0" xfId="6" applyFont="1" applyAlignment="1">
      <alignment horizontal="center" vertical="center"/>
    </xf>
    <xf numFmtId="0" fontId="41" fillId="0" borderId="0" xfId="6" applyFont="1" applyAlignment="1">
      <alignment vertical="center"/>
    </xf>
    <xf numFmtId="0" fontId="41" fillId="0" borderId="10" xfId="6" applyFont="1" applyBorder="1" applyAlignment="1">
      <alignment horizontal="center" vertical="center"/>
    </xf>
    <xf numFmtId="0" fontId="41" fillId="0" borderId="10" xfId="6" applyFont="1" applyBorder="1" applyAlignment="1">
      <alignment vertical="center"/>
    </xf>
    <xf numFmtId="166" fontId="41" fillId="0" borderId="33" xfId="2" applyFont="1" applyFill="1" applyBorder="1" applyAlignment="1" applyProtection="1">
      <alignment vertical="center"/>
    </xf>
    <xf numFmtId="165" fontId="41" fillId="0" borderId="0" xfId="0" applyNumberFormat="1" applyFont="1" applyAlignment="1">
      <alignment vertical="center" wrapText="1"/>
    </xf>
    <xf numFmtId="166" fontId="41" fillId="0" borderId="0" xfId="2" applyFont="1" applyFill="1" applyBorder="1" applyAlignment="1" applyProtection="1">
      <alignment horizontal="center" vertical="center" wrapText="1"/>
      <protection locked="0"/>
    </xf>
    <xf numFmtId="166" fontId="41" fillId="0" borderId="0" xfId="2" applyFont="1" applyFill="1" applyBorder="1" applyAlignment="1" applyProtection="1">
      <alignment vertical="center" wrapText="1"/>
    </xf>
    <xf numFmtId="9" fontId="41" fillId="0" borderId="0" xfId="3" applyFont="1" applyFill="1" applyBorder="1" applyAlignment="1" applyProtection="1">
      <alignment horizontal="center" vertical="center" wrapText="1"/>
      <protection locked="0"/>
    </xf>
    <xf numFmtId="166" fontId="41" fillId="0" borderId="0" xfId="2" applyFont="1" applyFill="1" applyBorder="1" applyAlignment="1" applyProtection="1">
      <alignment horizontal="right" vertical="center"/>
    </xf>
    <xf numFmtId="43" fontId="41" fillId="0" borderId="0" xfId="0" applyNumberFormat="1" applyFont="1" applyAlignment="1" applyProtection="1">
      <alignment horizontal="center" vertical="center" wrapText="1"/>
      <protection locked="0"/>
    </xf>
    <xf numFmtId="43" fontId="41" fillId="0" borderId="10" xfId="0" applyNumberFormat="1" applyFont="1" applyBorder="1" applyAlignment="1" applyProtection="1">
      <alignment horizontal="center" vertical="center" wrapText="1"/>
      <protection locked="0"/>
    </xf>
    <xf numFmtId="166" fontId="41" fillId="0" borderId="33" xfId="2" applyFont="1" applyFill="1" applyBorder="1" applyAlignment="1" applyProtection="1">
      <alignment vertical="center" wrapText="1"/>
    </xf>
    <xf numFmtId="166" fontId="41" fillId="0" borderId="0" xfId="0" applyNumberFormat="1" applyFont="1" applyAlignment="1">
      <alignment horizontal="center" vertical="center" wrapText="1"/>
    </xf>
    <xf numFmtId="166" fontId="41" fillId="0" borderId="10" xfId="0" applyNumberFormat="1" applyFont="1" applyBorder="1" applyAlignment="1">
      <alignment horizontal="center" vertical="center" wrapText="1"/>
    </xf>
    <xf numFmtId="0" fontId="42" fillId="0" borderId="0" xfId="6" applyFont="1" applyAlignment="1" applyProtection="1">
      <alignment horizontal="center" vertical="center"/>
      <protection locked="0"/>
    </xf>
    <xf numFmtId="0" fontId="41" fillId="0" borderId="0" xfId="6" applyFont="1" applyAlignment="1">
      <alignment horizontal="center" vertical="center" wrapText="1"/>
    </xf>
    <xf numFmtId="0" fontId="41" fillId="0" borderId="0" xfId="6" applyFont="1" applyAlignment="1" applyProtection="1">
      <alignment horizontal="center" vertical="center" wrapText="1"/>
      <protection locked="0"/>
    </xf>
    <xf numFmtId="0" fontId="41" fillId="0" borderId="0" xfId="6" applyFont="1" applyAlignment="1">
      <alignment vertical="center" wrapText="1"/>
    </xf>
    <xf numFmtId="0" fontId="42" fillId="0" borderId="10" xfId="6" applyFont="1" applyBorder="1" applyAlignment="1" applyProtection="1">
      <alignment horizontal="center" vertical="center"/>
      <protection locked="0"/>
    </xf>
    <xf numFmtId="0" fontId="41" fillId="0" borderId="10" xfId="6" applyFont="1" applyBorder="1" applyAlignment="1">
      <alignment horizontal="center" vertical="center" wrapText="1"/>
    </xf>
    <xf numFmtId="0" fontId="41" fillId="0" borderId="10" xfId="6" applyFont="1" applyBorder="1" applyAlignment="1" applyProtection="1">
      <alignment horizontal="center" vertical="center" wrapText="1"/>
      <protection locked="0"/>
    </xf>
    <xf numFmtId="0" fontId="41" fillId="0" borderId="10" xfId="6" applyFont="1" applyBorder="1" applyAlignment="1">
      <alignment vertical="center" wrapText="1"/>
    </xf>
    <xf numFmtId="0" fontId="42" fillId="0" borderId="12" xfId="6" applyFont="1" applyBorder="1" applyAlignment="1" applyProtection="1">
      <alignment horizontal="left" vertical="center"/>
      <protection locked="0"/>
    </xf>
    <xf numFmtId="0" fontId="41" fillId="2" borderId="2" xfId="0" applyFont="1" applyFill="1" applyBorder="1" applyAlignment="1" applyProtection="1">
      <alignment horizontal="center" vertical="center" wrapText="1"/>
      <protection locked="0"/>
    </xf>
    <xf numFmtId="43" fontId="41" fillId="2" borderId="2" xfId="0" applyNumberFormat="1" applyFont="1" applyFill="1" applyBorder="1" applyAlignment="1" applyProtection="1">
      <alignment horizontal="center" vertical="center" wrapText="1"/>
      <protection locked="0"/>
    </xf>
    <xf numFmtId="0" fontId="41" fillId="7" borderId="2" xfId="0" applyFont="1" applyFill="1" applyBorder="1" applyAlignment="1" applyProtection="1">
      <alignment horizontal="center" vertical="center" wrapText="1"/>
      <protection locked="0"/>
    </xf>
    <xf numFmtId="166" fontId="4" fillId="0" borderId="2" xfId="2" applyFont="1" applyFill="1" applyBorder="1" applyAlignment="1" applyProtection="1">
      <alignment horizontal="center" vertical="center" wrapText="1"/>
    </xf>
    <xf numFmtId="0" fontId="50" fillId="0" borderId="38" xfId="7" applyFont="1" applyBorder="1" applyAlignment="1">
      <alignment horizontal="center" vertical="center" wrapText="1"/>
    </xf>
    <xf numFmtId="4" fontId="50" fillId="0" borderId="38" xfId="7" applyNumberFormat="1" applyFont="1" applyBorder="1" applyAlignment="1">
      <alignment vertical="center" wrapText="1"/>
    </xf>
    <xf numFmtId="0" fontId="50" fillId="0" borderId="38" xfId="7" applyFont="1" applyBorder="1" applyAlignment="1">
      <alignment vertical="center" wrapText="1"/>
    </xf>
    <xf numFmtId="0" fontId="50" fillId="0" borderId="37" xfId="7" applyFont="1" applyBorder="1" applyAlignment="1">
      <alignment horizontal="center" vertical="center" wrapText="1"/>
    </xf>
    <xf numFmtId="0" fontId="50" fillId="0" borderId="38" xfId="7" applyFont="1" applyBorder="1" applyAlignment="1">
      <alignment horizontal="justify" vertical="center" wrapText="1"/>
    </xf>
    <xf numFmtId="166" fontId="4" fillId="0" borderId="2" xfId="2" applyFont="1" applyBorder="1" applyAlignment="1" applyProtection="1">
      <alignment vertical="center"/>
    </xf>
    <xf numFmtId="166" fontId="4" fillId="0" borderId="2" xfId="2" applyFont="1" applyFill="1" applyBorder="1" applyAlignment="1" applyProtection="1">
      <alignment horizontal="center" vertical="center"/>
    </xf>
    <xf numFmtId="166" fontId="4" fillId="0" borderId="0" xfId="2" applyFont="1" applyFill="1" applyBorder="1" applyAlignment="1" applyProtection="1">
      <alignment horizontal="center" vertical="center"/>
    </xf>
    <xf numFmtId="166" fontId="4" fillId="0" borderId="0" xfId="2" applyFont="1" applyFill="1" applyBorder="1" applyAlignment="1" applyProtection="1">
      <alignment vertical="center"/>
    </xf>
    <xf numFmtId="166" fontId="4" fillId="0" borderId="2" xfId="2" applyFont="1" applyFill="1" applyBorder="1" applyAlignment="1" applyProtection="1">
      <alignment vertical="center"/>
    </xf>
    <xf numFmtId="166" fontId="3" fillId="0" borderId="25" xfId="2" applyFont="1" applyBorder="1" applyAlignment="1" applyProtection="1">
      <alignment horizontal="center" vertical="center"/>
    </xf>
    <xf numFmtId="166" fontId="3" fillId="0" borderId="25" xfId="2" applyFont="1" applyBorder="1" applyAlignment="1" applyProtection="1">
      <alignment vertical="center"/>
    </xf>
    <xf numFmtId="166" fontId="3" fillId="0" borderId="29" xfId="2" applyFont="1" applyBorder="1" applyAlignment="1" applyProtection="1">
      <alignment vertical="center"/>
    </xf>
    <xf numFmtId="166" fontId="42" fillId="0" borderId="25" xfId="2" applyFont="1" applyBorder="1" applyAlignment="1" applyProtection="1">
      <alignment vertical="center"/>
    </xf>
    <xf numFmtId="166" fontId="42" fillId="0" borderId="29" xfId="2" applyFont="1" applyBorder="1" applyAlignment="1" applyProtection="1">
      <alignment vertical="center"/>
    </xf>
    <xf numFmtId="3" fontId="4" fillId="0" borderId="2" xfId="4" applyBorder="1" applyAlignment="1" applyProtection="1">
      <alignment horizontal="center" vertical="center"/>
    </xf>
    <xf numFmtId="4" fontId="4" fillId="0" borderId="2" xfId="4" applyNumberFormat="1" applyBorder="1" applyAlignment="1" applyProtection="1">
      <alignment horizontal="right" vertical="center"/>
    </xf>
    <xf numFmtId="3" fontId="4" fillId="0" borderId="0" xfId="4" applyBorder="1" applyAlignment="1" applyProtection="1">
      <alignment horizontal="center" vertical="center"/>
    </xf>
    <xf numFmtId="4" fontId="4" fillId="0" borderId="0" xfId="4" applyNumberFormat="1" applyBorder="1" applyAlignment="1" applyProtection="1">
      <alignment horizontal="right" vertical="center"/>
    </xf>
    <xf numFmtId="4" fontId="4" fillId="0" borderId="6" xfId="4" applyNumberFormat="1" applyBorder="1" applyAlignment="1" applyProtection="1">
      <alignment horizontal="center" vertical="center"/>
    </xf>
    <xf numFmtId="4" fontId="51" fillId="0" borderId="2" xfId="4" applyNumberFormat="1" applyFont="1" applyBorder="1" applyAlignment="1" applyProtection="1">
      <alignment horizontal="center" vertical="center"/>
    </xf>
    <xf numFmtId="3" fontId="51" fillId="0" borderId="2" xfId="4" applyFont="1" applyBorder="1" applyAlignment="1" applyProtection="1">
      <alignment horizontal="center" vertical="center"/>
    </xf>
    <xf numFmtId="4" fontId="51" fillId="0" borderId="2" xfId="4" applyNumberFormat="1" applyFont="1" applyBorder="1" applyAlignment="1" applyProtection="1">
      <alignment horizontal="right" vertical="center"/>
    </xf>
    <xf numFmtId="167" fontId="51" fillId="0" borderId="2" xfId="4" applyNumberFormat="1" applyFont="1" applyBorder="1" applyAlignment="1" applyProtection="1">
      <alignment horizontal="center" vertical="center"/>
    </xf>
    <xf numFmtId="3" fontId="4" fillId="0" borderId="9" xfId="4" applyBorder="1" applyAlignment="1" applyProtection="1">
      <alignment horizontal="center" vertical="center"/>
    </xf>
    <xf numFmtId="4" fontId="4" fillId="0" borderId="9" xfId="4" applyNumberFormat="1" applyBorder="1" applyAlignment="1" applyProtection="1">
      <alignment horizontal="right" vertical="center"/>
    </xf>
    <xf numFmtId="166" fontId="3" fillId="0" borderId="25" xfId="2" applyFont="1" applyFill="1" applyBorder="1" applyAlignment="1" applyProtection="1">
      <alignment vertical="center"/>
    </xf>
    <xf numFmtId="166" fontId="3" fillId="0" borderId="29" xfId="2" applyFont="1" applyFill="1" applyBorder="1" applyAlignment="1" applyProtection="1">
      <alignment vertical="center"/>
    </xf>
    <xf numFmtId="3" fontId="4" fillId="0" borderId="1" xfId="4" applyBorder="1" applyAlignment="1" applyProtection="1">
      <alignment horizontal="center" vertical="center"/>
    </xf>
    <xf numFmtId="4" fontId="4" fillId="0" borderId="1" xfId="4" applyNumberFormat="1" applyBorder="1" applyAlignment="1" applyProtection="1">
      <alignment horizontal="right" vertical="center"/>
    </xf>
    <xf numFmtId="4" fontId="4" fillId="0" borderId="2" xfId="4" applyNumberFormat="1" applyBorder="1" applyAlignment="1" applyProtection="1">
      <alignment horizontal="center" vertical="center"/>
    </xf>
    <xf numFmtId="167" fontId="4" fillId="0" borderId="2" xfId="4" applyNumberFormat="1" applyBorder="1" applyAlignment="1" applyProtection="1">
      <alignment horizontal="center" vertical="center"/>
    </xf>
    <xf numFmtId="166" fontId="4" fillId="6" borderId="2" xfId="2" applyFont="1" applyFill="1" applyBorder="1" applyAlignment="1" applyProtection="1">
      <alignment horizontal="center" vertical="center"/>
    </xf>
    <xf numFmtId="166" fontId="4" fillId="0" borderId="0" xfId="2" applyFont="1" applyFill="1" applyBorder="1" applyAlignment="1" applyProtection="1">
      <alignment horizontal="center" vertical="center" wrapText="1"/>
    </xf>
    <xf numFmtId="3" fontId="4" fillId="0" borderId="15" xfId="4" applyBorder="1" applyAlignment="1" applyProtection="1">
      <alignment horizontal="center" vertical="center"/>
    </xf>
    <xf numFmtId="166" fontId="51" fillId="0" borderId="2" xfId="2" applyFont="1" applyFill="1" applyBorder="1" applyAlignment="1" applyProtection="1">
      <alignment vertical="center"/>
    </xf>
    <xf numFmtId="9" fontId="4" fillId="0" borderId="2" xfId="3" applyFont="1" applyBorder="1" applyAlignment="1" applyProtection="1">
      <alignment horizontal="center" vertical="center"/>
    </xf>
    <xf numFmtId="166" fontId="4" fillId="0" borderId="2" xfId="2" applyFont="1" applyBorder="1" applyProtection="1"/>
    <xf numFmtId="166" fontId="4" fillId="0" borderId="0" xfId="2" applyFont="1" applyFill="1" applyBorder="1" applyProtection="1"/>
    <xf numFmtId="166" fontId="4" fillId="0" borderId="33" xfId="2" applyFont="1" applyFill="1" applyBorder="1" applyAlignment="1" applyProtection="1">
      <alignment vertical="center"/>
    </xf>
    <xf numFmtId="166" fontId="4" fillId="0" borderId="29" xfId="2" applyFont="1" applyBorder="1" applyAlignment="1" applyProtection="1">
      <alignment vertical="center"/>
    </xf>
    <xf numFmtId="166" fontId="4" fillId="0" borderId="25" xfId="2" applyFont="1" applyBorder="1" applyAlignment="1" applyProtection="1">
      <alignment vertical="center"/>
    </xf>
    <xf numFmtId="166" fontId="4" fillId="0" borderId="0" xfId="2" applyFont="1" applyFill="1" applyBorder="1" applyAlignment="1" applyProtection="1">
      <alignment vertical="center" wrapText="1"/>
    </xf>
    <xf numFmtId="166" fontId="4" fillId="0" borderId="2" xfId="2" applyFont="1" applyFill="1" applyBorder="1" applyAlignment="1" applyProtection="1">
      <alignment vertical="center" wrapText="1"/>
    </xf>
    <xf numFmtId="166" fontId="4" fillId="0" borderId="2" xfId="2" applyFont="1" applyFill="1" applyBorder="1" applyAlignment="1" applyProtection="1">
      <alignment horizontal="right" vertical="center"/>
    </xf>
    <xf numFmtId="166" fontId="4" fillId="0" borderId="9" xfId="2" applyFont="1" applyFill="1" applyBorder="1" applyAlignment="1" applyProtection="1">
      <alignment horizontal="center" vertical="center"/>
    </xf>
    <xf numFmtId="3" fontId="4" fillId="8" borderId="2" xfId="4" applyFill="1" applyBorder="1" applyAlignment="1" applyProtection="1">
      <alignment horizontal="center" vertical="center"/>
    </xf>
    <xf numFmtId="4" fontId="4" fillId="8" borderId="2" xfId="4" applyNumberFormat="1" applyFill="1" applyBorder="1" applyAlignment="1" applyProtection="1">
      <alignment horizontal="right" vertical="center"/>
    </xf>
    <xf numFmtId="166" fontId="25" fillId="0" borderId="0" xfId="2" applyFont="1" applyFill="1" applyBorder="1" applyAlignment="1" applyProtection="1">
      <alignment horizontal="left" vertical="center"/>
    </xf>
    <xf numFmtId="166" fontId="4" fillId="10" borderId="2" xfId="2" applyFont="1" applyFill="1" applyBorder="1" applyAlignment="1" applyProtection="1">
      <alignment horizontal="center" vertical="center"/>
      <protection locked="0"/>
    </xf>
    <xf numFmtId="0" fontId="4" fillId="10" borderId="2" xfId="0" applyFont="1" applyFill="1" applyBorder="1" applyAlignment="1" applyProtection="1">
      <alignment horizontal="center" vertical="center"/>
      <protection locked="0"/>
    </xf>
    <xf numFmtId="166" fontId="4" fillId="10" borderId="2" xfId="2" applyFont="1" applyFill="1" applyBorder="1" applyAlignment="1" applyProtection="1">
      <alignment horizontal="center" vertical="center"/>
    </xf>
    <xf numFmtId="166" fontId="4" fillId="0" borderId="0" xfId="2" applyFont="1" applyBorder="1" applyAlignment="1" applyProtection="1">
      <alignment horizontal="center" vertical="center"/>
    </xf>
    <xf numFmtId="166" fontId="4" fillId="0" borderId="0" xfId="2" applyFont="1" applyBorder="1" applyAlignment="1" applyProtection="1">
      <alignment vertical="center"/>
    </xf>
    <xf numFmtId="166" fontId="3" fillId="0" borderId="25" xfId="2" applyFont="1" applyFill="1" applyBorder="1" applyAlignment="1" applyProtection="1">
      <alignment horizontal="center" vertical="center"/>
    </xf>
    <xf numFmtId="166" fontId="4" fillId="0" borderId="54" xfId="2" applyFont="1" applyBorder="1" applyAlignment="1" applyProtection="1">
      <alignment vertical="center"/>
    </xf>
    <xf numFmtId="166" fontId="4" fillId="0" borderId="54" xfId="2" applyFont="1" applyFill="1" applyBorder="1" applyAlignment="1" applyProtection="1">
      <alignment vertical="center"/>
    </xf>
    <xf numFmtId="4" fontId="4" fillId="0" borderId="59" xfId="4" applyNumberFormat="1" applyBorder="1" applyAlignment="1" applyProtection="1">
      <alignment horizontal="right" vertical="center"/>
    </xf>
    <xf numFmtId="4" fontId="4" fillId="0" borderId="54" xfId="4" applyNumberFormat="1" applyBorder="1" applyAlignment="1" applyProtection="1">
      <alignment horizontal="right" vertical="center"/>
    </xf>
    <xf numFmtId="4" fontId="51" fillId="0" borderId="54" xfId="4" applyNumberFormat="1" applyFont="1" applyBorder="1" applyAlignment="1" applyProtection="1">
      <alignment horizontal="right" vertical="center"/>
    </xf>
    <xf numFmtId="4" fontId="4" fillId="8" borderId="54" xfId="4" applyNumberFormat="1" applyFill="1" applyBorder="1" applyAlignment="1" applyProtection="1">
      <alignment horizontal="right" vertical="center"/>
    </xf>
    <xf numFmtId="4" fontId="4" fillId="0" borderId="56" xfId="4" applyNumberFormat="1" applyBorder="1" applyAlignment="1" applyProtection="1">
      <alignment horizontal="right" vertical="center"/>
    </xf>
    <xf numFmtId="166" fontId="4" fillId="0" borderId="61" xfId="2" applyFont="1" applyFill="1" applyBorder="1" applyAlignment="1" applyProtection="1">
      <alignment horizontal="center" vertical="center"/>
    </xf>
    <xf numFmtId="166" fontId="4" fillId="0" borderId="9" xfId="2" applyFont="1" applyFill="1" applyBorder="1" applyAlignment="1" applyProtection="1">
      <alignment vertical="center"/>
    </xf>
    <xf numFmtId="166" fontId="4" fillId="0" borderId="56" xfId="2" applyFont="1" applyFill="1" applyBorder="1" applyAlignment="1" applyProtection="1">
      <alignment vertical="center"/>
    </xf>
    <xf numFmtId="166" fontId="4" fillId="0" borderId="54" xfId="2" applyFont="1" applyFill="1" applyBorder="1" applyProtection="1"/>
    <xf numFmtId="166" fontId="4" fillId="0" borderId="62" xfId="2" applyFont="1" applyFill="1" applyBorder="1" applyAlignment="1" applyProtection="1">
      <alignment vertical="center"/>
    </xf>
    <xf numFmtId="166" fontId="4" fillId="0" borderId="61" xfId="2" applyFont="1" applyFill="1" applyBorder="1" applyAlignment="1" applyProtection="1">
      <alignment vertical="center"/>
    </xf>
    <xf numFmtId="166" fontId="4" fillId="0" borderId="50" xfId="2" applyFont="1" applyBorder="1" applyAlignment="1" applyProtection="1">
      <alignment vertical="center"/>
    </xf>
    <xf numFmtId="166" fontId="4" fillId="0" borderId="52" xfId="2" applyFont="1" applyBorder="1" applyAlignment="1" applyProtection="1">
      <alignment vertical="center"/>
    </xf>
    <xf numFmtId="166" fontId="4" fillId="0" borderId="50" xfId="2" applyFont="1" applyFill="1" applyBorder="1" applyAlignment="1" applyProtection="1">
      <alignment vertical="center"/>
    </xf>
    <xf numFmtId="166" fontId="4" fillId="0" borderId="52" xfId="2" applyFont="1" applyFill="1" applyBorder="1" applyAlignment="1" applyProtection="1">
      <alignment vertical="center"/>
    </xf>
    <xf numFmtId="166" fontId="25" fillId="0" borderId="2" xfId="2" applyFont="1" applyFill="1" applyBorder="1" applyAlignment="1" applyProtection="1">
      <alignment vertical="center"/>
    </xf>
    <xf numFmtId="166" fontId="25" fillId="0" borderId="54" xfId="2" applyFont="1" applyFill="1" applyBorder="1" applyAlignment="1" applyProtection="1">
      <alignment vertical="center"/>
    </xf>
    <xf numFmtId="166" fontId="4" fillId="0" borderId="54" xfId="2" applyFont="1" applyBorder="1" applyAlignment="1" applyProtection="1">
      <alignment vertical="center" wrapText="1"/>
    </xf>
    <xf numFmtId="166" fontId="4" fillId="0" borderId="61" xfId="2" applyFont="1" applyBorder="1" applyAlignment="1" applyProtection="1">
      <alignment vertical="center" wrapText="1"/>
    </xf>
    <xf numFmtId="166" fontId="4" fillId="0" borderId="62" xfId="2" applyFont="1" applyBorder="1" applyAlignment="1" applyProtection="1">
      <alignment vertical="center" wrapText="1"/>
    </xf>
    <xf numFmtId="166" fontId="4" fillId="0" borderId="54" xfId="2" applyFont="1" applyFill="1" applyBorder="1" applyAlignment="1" applyProtection="1">
      <alignment vertical="center" wrapText="1"/>
    </xf>
    <xf numFmtId="166" fontId="4" fillId="0" borderId="54" xfId="2" applyFont="1" applyFill="1" applyBorder="1" applyAlignment="1" applyProtection="1">
      <alignment horizontal="right" vertical="center"/>
    </xf>
    <xf numFmtId="166" fontId="4" fillId="0" borderId="61" xfId="2" applyFont="1" applyFill="1" applyBorder="1" applyAlignment="1" applyProtection="1">
      <alignment vertical="center" wrapText="1"/>
    </xf>
    <xf numFmtId="166" fontId="0" fillId="0" borderId="54" xfId="2" applyFont="1" applyFill="1" applyBorder="1" applyAlignment="1" applyProtection="1">
      <alignment vertical="center"/>
    </xf>
    <xf numFmtId="166" fontId="4" fillId="0" borderId="62" xfId="2" applyFont="1" applyFill="1" applyBorder="1" applyAlignment="1" applyProtection="1">
      <alignment vertical="center" wrapText="1"/>
    </xf>
    <xf numFmtId="166" fontId="4" fillId="0" borderId="61" xfId="2" applyFont="1" applyBorder="1" applyAlignment="1" applyProtection="1">
      <alignment horizontal="center" vertical="center" wrapText="1"/>
    </xf>
    <xf numFmtId="166" fontId="4" fillId="0" borderId="1" xfId="2" applyFont="1" applyBorder="1" applyAlignment="1" applyProtection="1">
      <alignment horizontal="center" vertical="center"/>
    </xf>
    <xf numFmtId="166" fontId="4" fillId="0" borderId="1" xfId="2" applyFont="1" applyBorder="1" applyAlignment="1" applyProtection="1">
      <alignment vertical="center"/>
    </xf>
    <xf numFmtId="166" fontId="4" fillId="0" borderId="59" xfId="2" applyFont="1" applyBorder="1" applyAlignment="1" applyProtection="1">
      <alignment vertical="center"/>
    </xf>
    <xf numFmtId="166" fontId="4" fillId="0" borderId="50" xfId="2" applyFont="1" applyBorder="1" applyAlignment="1" applyProtection="1">
      <alignment horizontal="center" vertical="center"/>
    </xf>
    <xf numFmtId="166" fontId="3" fillId="0" borderId="26" xfId="2" applyFont="1" applyBorder="1" applyAlignment="1" applyProtection="1">
      <alignment horizontal="center" vertical="center"/>
    </xf>
    <xf numFmtId="166" fontId="3" fillId="0" borderId="26" xfId="2" applyFont="1" applyBorder="1" applyAlignment="1" applyProtection="1">
      <alignment vertical="center"/>
    </xf>
    <xf numFmtId="166" fontId="4" fillId="0" borderId="6" xfId="2" applyFont="1" applyBorder="1" applyAlignment="1" applyProtection="1">
      <alignment vertical="center" wrapText="1"/>
    </xf>
    <xf numFmtId="4" fontId="4" fillId="0" borderId="0" xfId="4" applyNumberFormat="1" applyBorder="1" applyAlignment="1" applyProtection="1">
      <alignment horizontal="center" vertical="center"/>
    </xf>
    <xf numFmtId="4" fontId="4" fillId="10" borderId="6" xfId="4" applyNumberFormat="1" applyFill="1" applyBorder="1" applyAlignment="1" applyProtection="1">
      <alignment horizontal="center" vertical="center"/>
      <protection locked="0"/>
    </xf>
    <xf numFmtId="4" fontId="4" fillId="10" borderId="2" xfId="4" applyNumberFormat="1" applyFill="1" applyBorder="1" applyAlignment="1" applyProtection="1">
      <alignment horizontal="right" vertical="center"/>
    </xf>
    <xf numFmtId="4" fontId="4" fillId="10" borderId="54" xfId="4" applyNumberFormat="1" applyFill="1" applyBorder="1" applyAlignment="1" applyProtection="1">
      <alignment horizontal="right" vertical="center"/>
    </xf>
    <xf numFmtId="166" fontId="3" fillId="0" borderId="61" xfId="2" applyFont="1" applyBorder="1" applyAlignment="1" applyProtection="1">
      <alignment horizontal="center" vertical="center" wrapText="1"/>
    </xf>
    <xf numFmtId="166" fontId="3" fillId="0" borderId="61" xfId="2" applyFont="1" applyBorder="1" applyAlignment="1" applyProtection="1">
      <alignment vertical="center" wrapText="1"/>
    </xf>
    <xf numFmtId="166" fontId="3" fillId="0" borderId="62" xfId="2" applyFont="1" applyBorder="1" applyAlignment="1" applyProtection="1">
      <alignment vertical="center" wrapText="1"/>
    </xf>
    <xf numFmtId="166" fontId="4" fillId="0" borderId="56" xfId="2" applyFont="1" applyFill="1" applyBorder="1" applyAlignment="1" applyProtection="1">
      <alignment vertical="center" wrapText="1"/>
    </xf>
    <xf numFmtId="0" fontId="55" fillId="0" borderId="36" xfId="7" applyFont="1" applyBorder="1" applyAlignment="1">
      <alignment horizontal="center" vertical="center" wrapText="1"/>
    </xf>
    <xf numFmtId="0" fontId="55" fillId="0" borderId="36" xfId="7" applyFont="1" applyBorder="1" applyAlignment="1">
      <alignment horizontal="justify" vertical="center" wrapText="1"/>
    </xf>
    <xf numFmtId="4" fontId="55" fillId="0" borderId="36" xfId="7" applyNumberFormat="1" applyFont="1" applyBorder="1" applyAlignment="1">
      <alignment horizontal="center" vertical="center" wrapText="1"/>
    </xf>
    <xf numFmtId="0" fontId="55" fillId="0" borderId="36" xfId="7" applyFont="1" applyBorder="1" applyAlignment="1">
      <alignment horizontal="left" vertical="center" wrapText="1" indent="2"/>
    </xf>
    <xf numFmtId="0" fontId="50" fillId="0" borderId="0" xfId="7" applyFont="1"/>
    <xf numFmtId="0" fontId="50" fillId="0" borderId="36" xfId="7" applyFont="1" applyBorder="1" applyAlignment="1">
      <alignment horizontal="center" vertical="center"/>
    </xf>
    <xf numFmtId="0" fontId="50" fillId="0" borderId="36" xfId="7" applyFont="1" applyBorder="1"/>
    <xf numFmtId="4" fontId="50" fillId="0" borderId="36" xfId="7" applyNumberFormat="1" applyFont="1" applyBorder="1"/>
    <xf numFmtId="0" fontId="56" fillId="0" borderId="37" xfId="7" applyFont="1" applyBorder="1" applyAlignment="1">
      <alignment horizontal="center" vertical="center" wrapText="1"/>
    </xf>
    <xf numFmtId="0" fontId="56" fillId="0" borderId="38" xfId="7" applyFont="1" applyBorder="1" applyAlignment="1">
      <alignment vertical="center" wrapText="1"/>
    </xf>
    <xf numFmtId="174" fontId="50" fillId="0" borderId="38" xfId="7" applyNumberFormat="1" applyFont="1" applyBorder="1" applyAlignment="1">
      <alignment vertical="center" wrapText="1"/>
    </xf>
    <xf numFmtId="0" fontId="56" fillId="0" borderId="38" xfId="7" applyFont="1" applyBorder="1" applyAlignment="1">
      <alignment horizontal="justify" vertical="center" wrapText="1"/>
    </xf>
    <xf numFmtId="0" fontId="50" fillId="0" borderId="36" xfId="7" applyFont="1" applyBorder="1" applyAlignment="1">
      <alignment horizontal="center" vertical="center" wrapText="1"/>
    </xf>
    <xf numFmtId="174" fontId="50" fillId="0" borderId="36" xfId="7" applyNumberFormat="1" applyFont="1" applyBorder="1" applyAlignment="1">
      <alignment vertical="center" wrapText="1"/>
    </xf>
    <xf numFmtId="0" fontId="50" fillId="0" borderId="39" xfId="7" applyFont="1" applyBorder="1" applyAlignment="1">
      <alignment horizontal="center" vertical="center" wrapText="1"/>
    </xf>
    <xf numFmtId="0" fontId="50" fillId="0" borderId="0" xfId="7" applyFont="1" applyAlignment="1">
      <alignment horizontal="justify" vertical="center" wrapText="1"/>
    </xf>
    <xf numFmtId="0" fontId="50" fillId="0" borderId="0" xfId="7" applyFont="1" applyAlignment="1">
      <alignment horizontal="center" vertical="center" wrapText="1"/>
    </xf>
    <xf numFmtId="4" fontId="50" fillId="0" borderId="0" xfId="7" applyNumberFormat="1" applyFont="1" applyAlignment="1">
      <alignment vertical="center" wrapText="1"/>
    </xf>
    <xf numFmtId="0" fontId="50" fillId="0" borderId="0" xfId="7" applyFont="1" applyAlignment="1">
      <alignment vertical="center" wrapText="1"/>
    </xf>
    <xf numFmtId="174" fontId="50" fillId="0" borderId="36" xfId="7" applyNumberFormat="1" applyFont="1" applyBorder="1"/>
    <xf numFmtId="0" fontId="57" fillId="0" borderId="38" xfId="7" applyFont="1" applyBorder="1" applyAlignment="1">
      <alignment horizontal="center" vertical="center" wrapText="1"/>
    </xf>
    <xf numFmtId="174" fontId="57" fillId="0" borderId="38" xfId="7" applyNumberFormat="1" applyFont="1" applyBorder="1" applyAlignment="1">
      <alignment vertical="center" wrapText="1"/>
    </xf>
    <xf numFmtId="0" fontId="50" fillId="0" borderId="38" xfId="7" applyFont="1" applyBorder="1" applyAlignment="1">
      <alignment horizontal="left" vertical="center" wrapText="1"/>
    </xf>
    <xf numFmtId="0" fontId="50" fillId="0" borderId="0" xfId="7" applyFont="1" applyAlignment="1">
      <alignment horizontal="center" vertical="center"/>
    </xf>
    <xf numFmtId="4" fontId="50" fillId="0" borderId="0" xfId="7" applyNumberFormat="1" applyFont="1"/>
    <xf numFmtId="0" fontId="58" fillId="0" borderId="36" xfId="7" applyFont="1" applyBorder="1" applyAlignment="1">
      <alignment horizontal="center" vertical="center" wrapText="1"/>
    </xf>
    <xf numFmtId="0" fontId="58" fillId="0" borderId="36" xfId="7" applyFont="1" applyBorder="1" applyAlignment="1">
      <alignment horizontal="justify" vertical="center" wrapText="1"/>
    </xf>
    <xf numFmtId="4" fontId="58" fillId="0" borderId="36" xfId="7" applyNumberFormat="1" applyFont="1" applyBorder="1" applyAlignment="1">
      <alignment horizontal="center" vertical="center" wrapText="1"/>
    </xf>
    <xf numFmtId="0" fontId="58" fillId="0" borderId="36" xfId="7" applyFont="1" applyBorder="1" applyAlignment="1">
      <alignment horizontal="left" vertical="center" wrapText="1" indent="2"/>
    </xf>
    <xf numFmtId="0" fontId="56" fillId="0" borderId="36" xfId="7" applyFont="1" applyBorder="1" applyAlignment="1">
      <alignment horizontal="center" vertical="center" wrapText="1"/>
    </xf>
    <xf numFmtId="174" fontId="56" fillId="0" borderId="36" xfId="7" applyNumberFormat="1" applyFont="1" applyBorder="1" applyAlignment="1">
      <alignment vertical="center" wrapText="1"/>
    </xf>
    <xf numFmtId="0" fontId="3" fillId="0" borderId="48" xfId="0" applyFont="1" applyBorder="1" applyAlignment="1">
      <alignment horizontal="left" vertical="center"/>
    </xf>
    <xf numFmtId="0" fontId="3" fillId="0" borderId="28" xfId="0" applyFont="1" applyBorder="1" applyAlignment="1">
      <alignment horizontal="left" vertical="center"/>
    </xf>
    <xf numFmtId="0" fontId="3" fillId="0" borderId="25" xfId="0" applyFont="1" applyBorder="1" applyAlignment="1">
      <alignment horizontal="left" vertical="center"/>
    </xf>
    <xf numFmtId="0" fontId="3" fillId="0" borderId="41" xfId="0" applyFont="1" applyBorder="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Alignment="1">
      <alignment horizontal="center" vertical="center"/>
    </xf>
    <xf numFmtId="0" fontId="4" fillId="0" borderId="57" xfId="0" quotePrefix="1" applyFont="1" applyBorder="1" applyAlignment="1">
      <alignment horizontal="left" vertical="center"/>
    </xf>
    <xf numFmtId="0" fontId="4" fillId="0" borderId="1" xfId="0" quotePrefix="1" applyFont="1" applyBorder="1" applyAlignment="1">
      <alignment horizontal="left" vertical="center"/>
    </xf>
    <xf numFmtId="0" fontId="4" fillId="0" borderId="58" xfId="0" quotePrefix="1"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59" xfId="0" applyFont="1" applyBorder="1" applyAlignment="1">
      <alignment vertical="center"/>
    </xf>
    <xf numFmtId="0" fontId="4" fillId="0" borderId="0" xfId="0" applyFont="1" applyAlignment="1">
      <alignment horizontal="center" vertical="center"/>
    </xf>
    <xf numFmtId="0" fontId="4" fillId="0" borderId="53" xfId="0" applyFont="1" applyBorder="1" applyAlignment="1">
      <alignment horizontal="left" vertical="center"/>
    </xf>
    <xf numFmtId="0" fontId="4" fillId="0" borderId="16" xfId="0" applyFont="1" applyBorder="1" applyAlignment="1">
      <alignment horizontal="center" vertical="center"/>
    </xf>
    <xf numFmtId="0" fontId="3" fillId="0" borderId="2" xfId="0" applyFont="1" applyBorder="1" applyAlignment="1">
      <alignment horizontal="left" vertical="center" wrapText="1"/>
    </xf>
    <xf numFmtId="165" fontId="4" fillId="0" borderId="2" xfId="0" applyNumberFormat="1" applyFont="1" applyBorder="1" applyAlignment="1">
      <alignment horizontal="center" vertical="center"/>
    </xf>
    <xf numFmtId="165" fontId="4" fillId="0" borderId="0" xfId="0" applyNumberFormat="1" applyFont="1" applyAlignment="1">
      <alignment horizontal="center" vertical="center"/>
    </xf>
    <xf numFmtId="0" fontId="4" fillId="0" borderId="2" xfId="0" applyFont="1" applyBorder="1" applyAlignment="1">
      <alignment horizontal="left" vertical="center" wrapText="1"/>
    </xf>
    <xf numFmtId="0" fontId="51" fillId="0" borderId="53" xfId="0" applyFont="1" applyBorder="1" applyAlignment="1">
      <alignment horizontal="left" vertical="center"/>
    </xf>
    <xf numFmtId="0" fontId="3" fillId="0" borderId="2" xfId="0" applyFont="1" applyBorder="1" applyAlignment="1">
      <alignment horizontal="left" wrapText="1"/>
    </xf>
    <xf numFmtId="0" fontId="4" fillId="0" borderId="2" xfId="0" applyFont="1" applyBorder="1" applyAlignment="1">
      <alignment horizontal="left" wrapText="1"/>
    </xf>
    <xf numFmtId="10" fontId="4" fillId="0" borderId="6" xfId="0" applyNumberFormat="1" applyFont="1" applyBorder="1" applyAlignment="1">
      <alignment horizontal="center" vertical="center"/>
    </xf>
    <xf numFmtId="10" fontId="4" fillId="0" borderId="0" xfId="0" applyNumberFormat="1" applyFont="1" applyAlignment="1">
      <alignment horizontal="center" vertical="center"/>
    </xf>
    <xf numFmtId="0" fontId="4" fillId="0" borderId="2" xfId="0" applyFont="1" applyBorder="1" applyAlignment="1">
      <alignment vertical="center"/>
    </xf>
    <xf numFmtId="0" fontId="3" fillId="0" borderId="2" xfId="0" applyFont="1" applyBorder="1" applyAlignment="1">
      <alignment vertical="center"/>
    </xf>
    <xf numFmtId="4" fontId="4" fillId="0" borderId="2" xfId="0" applyNumberFormat="1" applyFont="1" applyBorder="1" applyAlignment="1">
      <alignment horizontal="center" vertical="center"/>
    </xf>
    <xf numFmtId="10" fontId="4" fillId="0" borderId="2" xfId="2" applyNumberFormat="1" applyFont="1" applyFill="1" applyBorder="1" applyAlignment="1" applyProtection="1">
      <alignment horizontal="center" vertical="center"/>
    </xf>
    <xf numFmtId="10" fontId="4" fillId="0" borderId="0" xfId="2" applyNumberFormat="1" applyFont="1" applyFill="1" applyBorder="1" applyAlignment="1" applyProtection="1">
      <alignment horizontal="center" vertical="center"/>
    </xf>
    <xf numFmtId="4" fontId="4" fillId="0" borderId="0" xfId="0" applyNumberFormat="1" applyFont="1" applyAlignment="1">
      <alignment horizontal="center" vertical="center"/>
    </xf>
    <xf numFmtId="0" fontId="4" fillId="0" borderId="53" xfId="0" applyFont="1" applyBorder="1" applyAlignment="1">
      <alignment vertical="center"/>
    </xf>
    <xf numFmtId="0" fontId="4" fillId="0" borderId="15" xfId="0" applyFont="1" applyBorder="1" applyAlignment="1">
      <alignment vertical="center"/>
    </xf>
    <xf numFmtId="0" fontId="4" fillId="0" borderId="15" xfId="0" applyFont="1" applyBorder="1" applyAlignment="1">
      <alignment horizontal="center" vertical="center"/>
    </xf>
    <xf numFmtId="0" fontId="3" fillId="0" borderId="2" xfId="0" applyFont="1" applyBorder="1" applyAlignment="1">
      <alignment vertical="center" wrapText="1"/>
    </xf>
    <xf numFmtId="0" fontId="4" fillId="0" borderId="15" xfId="0" applyFont="1" applyBorder="1" applyAlignment="1">
      <alignment horizontal="right" vertical="center"/>
    </xf>
    <xf numFmtId="0" fontId="4" fillId="0" borderId="16" xfId="0" applyFont="1" applyBorder="1" applyAlignment="1">
      <alignment vertical="center"/>
    </xf>
    <xf numFmtId="0" fontId="51" fillId="0" borderId="53" xfId="0" applyFont="1" applyBorder="1" applyAlignment="1">
      <alignment vertical="center"/>
    </xf>
    <xf numFmtId="0" fontId="13" fillId="0" borderId="2" xfId="0" applyFont="1" applyBorder="1" applyAlignment="1">
      <alignment horizontal="left" vertical="center" wrapText="1"/>
    </xf>
    <xf numFmtId="0" fontId="4" fillId="0" borderId="55" xfId="0" applyFont="1" applyBorder="1" applyAlignment="1">
      <alignment vertical="center"/>
    </xf>
    <xf numFmtId="0" fontId="4" fillId="0" borderId="18" xfId="0" applyFont="1" applyBorder="1" applyAlignment="1">
      <alignment vertical="center"/>
    </xf>
    <xf numFmtId="0" fontId="4" fillId="0" borderId="9" xfId="0" applyFont="1" applyBorder="1" applyAlignment="1">
      <alignment horizontal="left" vertical="center" wrapText="1"/>
    </xf>
    <xf numFmtId="0" fontId="4" fillId="0" borderId="9" xfId="0" applyFont="1" applyBorder="1" applyAlignment="1">
      <alignment horizontal="center" vertical="center"/>
    </xf>
    <xf numFmtId="0" fontId="3" fillId="0" borderId="9" xfId="0" applyFont="1" applyBorder="1" applyAlignment="1">
      <alignment horizontal="left" vertical="center" wrapText="1"/>
    </xf>
    <xf numFmtId="0" fontId="3" fillId="0" borderId="28"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25" xfId="0" applyFont="1" applyBorder="1" applyAlignment="1">
      <alignment vertical="center"/>
    </xf>
    <xf numFmtId="10" fontId="4" fillId="10" borderId="6" xfId="0" applyNumberFormat="1" applyFont="1" applyFill="1" applyBorder="1" applyAlignment="1" applyProtection="1">
      <alignment horizontal="center" vertical="center"/>
      <protection locked="0"/>
    </xf>
    <xf numFmtId="10" fontId="4" fillId="10" borderId="2" xfId="2" applyNumberFormat="1" applyFont="1" applyFill="1" applyBorder="1" applyAlignment="1" applyProtection="1">
      <alignment horizontal="center" vertical="center"/>
      <protection locked="0"/>
    </xf>
    <xf numFmtId="0" fontId="3" fillId="0" borderId="41" xfId="0" applyFont="1" applyBorder="1" applyAlignment="1">
      <alignment horizontal="left" vertical="center" wrapText="1"/>
    </xf>
    <xf numFmtId="0" fontId="4" fillId="0" borderId="57" xfId="0" applyFont="1" applyBorder="1" applyAlignment="1">
      <alignment horizontal="left" vertical="center"/>
    </xf>
    <xf numFmtId="0" fontId="4" fillId="0" borderId="1" xfId="0" applyFont="1" applyBorder="1" applyAlignment="1">
      <alignment horizontal="left" vertical="center"/>
    </xf>
    <xf numFmtId="0" fontId="4" fillId="0" borderId="53" xfId="0" quotePrefix="1" applyFont="1" applyBorder="1" applyAlignment="1">
      <alignment horizontal="left" vertical="center"/>
    </xf>
    <xf numFmtId="0" fontId="4" fillId="0" borderId="2" xfId="0" quotePrefix="1" applyFont="1" applyBorder="1" applyAlignment="1">
      <alignment horizontal="left" vertical="center"/>
    </xf>
    <xf numFmtId="0" fontId="4" fillId="0" borderId="54" xfId="0" applyFont="1" applyBorder="1" applyAlignment="1">
      <alignment vertical="center"/>
    </xf>
    <xf numFmtId="165" fontId="4" fillId="0" borderId="2" xfId="0" applyNumberFormat="1" applyFont="1" applyBorder="1" applyAlignment="1">
      <alignment vertical="center"/>
    </xf>
    <xf numFmtId="165" fontId="4" fillId="0" borderId="54" xfId="0" applyNumberFormat="1" applyFont="1" applyBorder="1" applyAlignment="1">
      <alignment vertical="center"/>
    </xf>
    <xf numFmtId="165" fontId="4" fillId="0" borderId="0" xfId="0" applyNumberFormat="1" applyFont="1" applyAlignment="1">
      <alignmen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4" fillId="0" borderId="15" xfId="0" applyFont="1" applyBorder="1" applyAlignment="1">
      <alignment horizontal="left" vertical="center"/>
    </xf>
    <xf numFmtId="0" fontId="3" fillId="0" borderId="15" xfId="0" applyFont="1" applyBorder="1" applyAlignment="1">
      <alignment vertical="center"/>
    </xf>
    <xf numFmtId="166" fontId="4" fillId="0" borderId="2" xfId="0" applyNumberFormat="1" applyFont="1" applyBorder="1" applyAlignment="1">
      <alignment vertical="center"/>
    </xf>
    <xf numFmtId="166" fontId="4" fillId="0" borderId="0" xfId="0" applyNumberFormat="1" applyFont="1" applyAlignment="1">
      <alignment vertical="center"/>
    </xf>
    <xf numFmtId="0" fontId="4" fillId="0" borderId="60" xfId="0" applyFont="1" applyBorder="1" applyAlignment="1">
      <alignment horizontal="left" vertical="center"/>
    </xf>
    <xf numFmtId="0" fontId="4" fillId="0" borderId="61" xfId="0" applyFont="1" applyBorder="1" applyAlignment="1">
      <alignment horizontal="left" vertical="center"/>
    </xf>
    <xf numFmtId="0" fontId="10" fillId="0" borderId="61" xfId="0" applyFont="1" applyBorder="1"/>
    <xf numFmtId="0" fontId="4" fillId="0" borderId="61" xfId="0" applyFont="1" applyBorder="1" applyAlignment="1">
      <alignment horizontal="center" vertical="center"/>
    </xf>
    <xf numFmtId="0" fontId="4" fillId="0" borderId="61" xfId="0" applyFont="1" applyBorder="1" applyAlignment="1">
      <alignment vertical="center"/>
    </xf>
    <xf numFmtId="0" fontId="4" fillId="0" borderId="62" xfId="0" applyFont="1" applyBorder="1" applyAlignment="1">
      <alignment vertical="center"/>
    </xf>
    <xf numFmtId="4" fontId="4" fillId="0" borderId="0" xfId="0" applyNumberFormat="1" applyFont="1"/>
    <xf numFmtId="166" fontId="4" fillId="0" borderId="0" xfId="0" applyNumberFormat="1" applyFont="1"/>
    <xf numFmtId="0" fontId="4" fillId="0" borderId="10" xfId="0" applyFont="1" applyBorder="1"/>
    <xf numFmtId="0" fontId="4" fillId="0" borderId="17" xfId="0" applyFont="1" applyBorder="1"/>
    <xf numFmtId="0" fontId="3" fillId="0" borderId="0" xfId="0" applyFont="1" applyAlignment="1">
      <alignment horizontal="justify" vertical="center" wrapText="1"/>
    </xf>
    <xf numFmtId="0" fontId="4" fillId="0" borderId="0" xfId="0" applyFont="1" applyAlignment="1">
      <alignment horizontal="justify" vertical="center" wrapText="1"/>
    </xf>
    <xf numFmtId="0" fontId="12" fillId="0" borderId="0" xfId="0" applyFont="1" applyAlignment="1">
      <alignment horizontal="left" vertical="center" wrapText="1"/>
    </xf>
    <xf numFmtId="44" fontId="4" fillId="0" borderId="6" xfId="4" applyNumberFormat="1" applyBorder="1" applyAlignment="1" applyProtection="1">
      <alignment horizontal="center" vertical="center"/>
    </xf>
    <xf numFmtId="44" fontId="51" fillId="0" borderId="2" xfId="4" applyNumberFormat="1" applyFont="1" applyBorder="1" applyAlignment="1" applyProtection="1">
      <alignment horizontal="center" vertical="center"/>
    </xf>
    <xf numFmtId="44" fontId="4" fillId="0" borderId="2" xfId="4" applyNumberFormat="1" applyBorder="1" applyAlignment="1" applyProtection="1">
      <alignment horizontal="center" vertical="center"/>
    </xf>
    <xf numFmtId="0" fontId="41" fillId="0" borderId="0" xfId="0" applyFont="1"/>
    <xf numFmtId="44" fontId="3" fillId="0" borderId="25" xfId="0" applyNumberFormat="1" applyFont="1" applyBorder="1" applyAlignment="1">
      <alignment horizontal="center" vertical="center"/>
    </xf>
    <xf numFmtId="0" fontId="42" fillId="0" borderId="0" xfId="0" applyFont="1" applyAlignment="1">
      <alignment horizontal="center" vertical="center"/>
    </xf>
    <xf numFmtId="44" fontId="4" fillId="0" borderId="1" xfId="0" applyNumberFormat="1" applyFont="1" applyBorder="1" applyAlignment="1">
      <alignment vertical="center"/>
    </xf>
    <xf numFmtId="44" fontId="4" fillId="0" borderId="2" xfId="0" applyNumberFormat="1" applyFont="1" applyBorder="1" applyAlignment="1">
      <alignment vertical="center"/>
    </xf>
    <xf numFmtId="0" fontId="4" fillId="0" borderId="15" xfId="0" applyFont="1" applyBorder="1" applyAlignment="1">
      <alignment vertical="center" wrapText="1"/>
    </xf>
    <xf numFmtId="0" fontId="51" fillId="0" borderId="2" xfId="0" applyFont="1" applyBorder="1" applyAlignment="1">
      <alignment horizontal="left" vertical="center"/>
    </xf>
    <xf numFmtId="0" fontId="51" fillId="0" borderId="15" xfId="0" applyFont="1" applyBorder="1" applyAlignment="1">
      <alignment vertical="center" wrapText="1"/>
    </xf>
    <xf numFmtId="0" fontId="51" fillId="0" borderId="15" xfId="0" applyFont="1" applyBorder="1" applyAlignment="1">
      <alignment horizontal="center" vertical="center"/>
    </xf>
    <xf numFmtId="9" fontId="51" fillId="0" borderId="6" xfId="3" applyFont="1" applyFill="1" applyBorder="1" applyAlignment="1" applyProtection="1">
      <alignment horizontal="center" vertical="center"/>
    </xf>
    <xf numFmtId="44" fontId="51" fillId="0" borderId="6" xfId="3" applyNumberFormat="1" applyFont="1" applyFill="1" applyBorder="1" applyAlignment="1" applyProtection="1">
      <alignment horizontal="center" vertical="center"/>
    </xf>
    <xf numFmtId="9" fontId="47" fillId="0" borderId="0" xfId="3" applyFont="1" applyFill="1" applyBorder="1" applyAlignment="1" applyProtection="1">
      <alignment horizontal="center" vertical="center"/>
    </xf>
    <xf numFmtId="44" fontId="4" fillId="0" borderId="2" xfId="0" applyNumberFormat="1" applyFont="1" applyBorder="1" applyAlignment="1">
      <alignment horizontal="center" vertical="center"/>
    </xf>
    <xf numFmtId="0" fontId="4" fillId="8" borderId="53" xfId="0" applyFont="1" applyFill="1" applyBorder="1" applyAlignment="1">
      <alignment vertical="center"/>
    </xf>
    <xf numFmtId="0" fontId="4" fillId="8" borderId="15" xfId="0" applyFont="1" applyFill="1" applyBorder="1" applyAlignment="1">
      <alignment vertical="center"/>
    </xf>
    <xf numFmtId="0" fontId="4" fillId="8" borderId="2" xfId="0" applyFont="1" applyFill="1" applyBorder="1" applyAlignment="1">
      <alignment horizontal="left" vertical="center" wrapText="1"/>
    </xf>
    <xf numFmtId="0" fontId="4" fillId="8" borderId="15" xfId="0" applyFont="1" applyFill="1" applyBorder="1" applyAlignment="1">
      <alignment horizontal="center" vertical="center"/>
    </xf>
    <xf numFmtId="4" fontId="4" fillId="8" borderId="6" xfId="4" applyNumberFormat="1" applyFill="1" applyBorder="1" applyAlignment="1" applyProtection="1">
      <alignment horizontal="center" vertical="center"/>
    </xf>
    <xf numFmtId="0" fontId="4" fillId="0" borderId="18" xfId="0" applyFont="1" applyBorder="1" applyAlignment="1">
      <alignment horizontal="center" vertical="center"/>
    </xf>
    <xf numFmtId="4" fontId="4" fillId="0" borderId="43" xfId="4" applyNumberFormat="1" applyBorder="1" applyAlignment="1" applyProtection="1">
      <alignment horizontal="center" vertical="center"/>
    </xf>
    <xf numFmtId="44" fontId="3" fillId="0" borderId="25" xfId="0" applyNumberFormat="1" applyFont="1" applyBorder="1" applyAlignment="1">
      <alignment vertical="center"/>
    </xf>
    <xf numFmtId="0" fontId="3" fillId="0" borderId="10" xfId="0" applyFont="1" applyBorder="1" applyAlignment="1">
      <alignment horizontal="left" vertical="center"/>
    </xf>
    <xf numFmtId="0" fontId="4" fillId="0" borderId="33" xfId="0" applyFont="1" applyBorder="1" applyAlignment="1">
      <alignment vertical="center"/>
    </xf>
    <xf numFmtId="0" fontId="4" fillId="0" borderId="57" xfId="0" applyFont="1" applyBorder="1" applyAlignment="1">
      <alignment vertical="center"/>
    </xf>
    <xf numFmtId="0" fontId="4" fillId="0" borderId="44" xfId="0" applyFont="1" applyBorder="1" applyAlignment="1">
      <alignment vertical="center"/>
    </xf>
    <xf numFmtId="0" fontId="4" fillId="0" borderId="1" xfId="0" applyFont="1" applyBorder="1" applyAlignment="1">
      <alignment horizontal="left" vertical="center" wrapText="1"/>
    </xf>
    <xf numFmtId="0" fontId="4" fillId="0" borderId="44" xfId="0" applyFont="1" applyBorder="1" applyAlignment="1">
      <alignment horizontal="center" vertical="center"/>
    </xf>
    <xf numFmtId="4" fontId="4" fillId="0" borderId="45" xfId="4" applyNumberFormat="1" applyBorder="1" applyAlignment="1" applyProtection="1">
      <alignment horizontal="center" vertical="center"/>
    </xf>
    <xf numFmtId="0" fontId="3" fillId="0" borderId="15" xfId="0" applyFont="1" applyBorder="1"/>
    <xf numFmtId="0" fontId="51" fillId="0" borderId="15" xfId="0" applyFont="1" applyBorder="1" applyAlignment="1">
      <alignment vertical="center"/>
    </xf>
    <xf numFmtId="0" fontId="51" fillId="0" borderId="15" xfId="0" applyFont="1" applyBorder="1" applyAlignment="1">
      <alignment horizontal="left" vertical="center" wrapText="1"/>
    </xf>
    <xf numFmtId="0" fontId="4" fillId="0" borderId="15" xfId="0" applyFont="1" applyBorder="1" applyAlignment="1">
      <alignment horizontal="left" vertical="center" wrapText="1"/>
    </xf>
    <xf numFmtId="9" fontId="4" fillId="0" borderId="6" xfId="3" applyFont="1" applyFill="1" applyBorder="1" applyAlignment="1" applyProtection="1">
      <alignment horizontal="center" vertical="center"/>
    </xf>
    <xf numFmtId="44" fontId="4" fillId="0" borderId="6" xfId="3" applyNumberFormat="1" applyFont="1" applyFill="1" applyBorder="1" applyAlignment="1" applyProtection="1">
      <alignment horizontal="center" vertical="center"/>
    </xf>
    <xf numFmtId="9" fontId="41" fillId="0" borderId="0" xfId="3" applyFont="1" applyFill="1" applyBorder="1" applyAlignment="1" applyProtection="1">
      <alignment horizontal="center" vertical="center"/>
    </xf>
    <xf numFmtId="0" fontId="4" fillId="0" borderId="15" xfId="0" applyFont="1" applyBorder="1" applyAlignment="1">
      <alignment wrapText="1"/>
    </xf>
    <xf numFmtId="0" fontId="4" fillId="0" borderId="53" xfId="0" applyFont="1" applyBorder="1" applyAlignment="1">
      <alignment vertical="center" wrapText="1"/>
    </xf>
    <xf numFmtId="0" fontId="3" fillId="0" borderId="15" xfId="0" applyFont="1" applyBorder="1" applyAlignment="1">
      <alignment wrapText="1"/>
    </xf>
    <xf numFmtId="0" fontId="3" fillId="0" borderId="2" xfId="0" applyFont="1" applyBorder="1"/>
    <xf numFmtId="0" fontId="3" fillId="0" borderId="15" xfId="0" applyFont="1" applyBorder="1" applyAlignment="1">
      <alignment vertical="center" wrapText="1"/>
    </xf>
    <xf numFmtId="0" fontId="3" fillId="0" borderId="15" xfId="0" applyFont="1" applyBorder="1" applyAlignment="1">
      <alignment horizontal="left" vertical="center" wrapText="1"/>
    </xf>
    <xf numFmtId="0" fontId="41" fillId="0" borderId="55" xfId="0" applyFont="1" applyBorder="1" applyAlignment="1">
      <alignment vertical="center"/>
    </xf>
    <xf numFmtId="0" fontId="41" fillId="0" borderId="18" xfId="0" applyFont="1" applyBorder="1" applyAlignment="1">
      <alignment vertical="center"/>
    </xf>
    <xf numFmtId="0" fontId="41" fillId="0" borderId="9" xfId="0" applyFont="1" applyBorder="1" applyAlignment="1">
      <alignment vertical="center"/>
    </xf>
    <xf numFmtId="0" fontId="41" fillId="0" borderId="20" xfId="0" applyFont="1" applyBorder="1"/>
    <xf numFmtId="0" fontId="41" fillId="0" borderId="9" xfId="0" applyFont="1" applyBorder="1" applyAlignment="1">
      <alignment horizontal="center" vertical="center"/>
    </xf>
    <xf numFmtId="166" fontId="41" fillId="0" borderId="9" xfId="2" applyFont="1" applyBorder="1" applyAlignment="1" applyProtection="1">
      <alignment vertical="center"/>
    </xf>
    <xf numFmtId="44" fontId="41" fillId="0" borderId="9" xfId="0" applyNumberFormat="1" applyFont="1" applyBorder="1" applyAlignment="1">
      <alignment horizontal="center" vertical="center"/>
    </xf>
    <xf numFmtId="166" fontId="41" fillId="0" borderId="56" xfId="2" applyFont="1" applyBorder="1" applyAlignment="1" applyProtection="1">
      <alignment vertical="center"/>
    </xf>
    <xf numFmtId="0" fontId="42" fillId="0" borderId="28" xfId="0" applyFont="1" applyBorder="1" applyAlignment="1">
      <alignment vertical="center"/>
    </xf>
    <xf numFmtId="0" fontId="42" fillId="0" borderId="40" xfId="0" applyFont="1" applyBorder="1" applyAlignment="1">
      <alignment vertical="center"/>
    </xf>
    <xf numFmtId="0" fontId="42" fillId="0" borderId="42" xfId="0" applyFont="1" applyBorder="1" applyAlignment="1">
      <alignment vertical="center"/>
    </xf>
    <xf numFmtId="0" fontId="42" fillId="0" borderId="25" xfId="0" applyFont="1" applyBorder="1" applyAlignment="1">
      <alignment horizontal="left" vertical="center"/>
    </xf>
    <xf numFmtId="0" fontId="42" fillId="0" borderId="25" xfId="0" applyFont="1" applyBorder="1" applyAlignment="1">
      <alignment vertical="center"/>
    </xf>
    <xf numFmtId="44" fontId="42" fillId="0" borderId="25" xfId="0" applyNumberFormat="1" applyFont="1" applyBorder="1" applyAlignment="1">
      <alignment vertical="center"/>
    </xf>
    <xf numFmtId="0" fontId="46" fillId="0" borderId="0" xfId="0" applyFont="1"/>
    <xf numFmtId="44" fontId="41" fillId="0" borderId="0" xfId="0" applyNumberFormat="1" applyFont="1"/>
    <xf numFmtId="166" fontId="4" fillId="0" borderId="2" xfId="2" applyBorder="1" applyAlignment="1" applyProtection="1">
      <alignment horizontal="center" vertical="center"/>
    </xf>
    <xf numFmtId="44" fontId="4" fillId="10" borderId="6" xfId="4" applyNumberFormat="1" applyFill="1" applyBorder="1" applyAlignment="1" applyProtection="1">
      <alignment horizontal="center" vertical="center"/>
      <protection locked="0"/>
    </xf>
    <xf numFmtId="44" fontId="4" fillId="10" borderId="43" xfId="4" applyNumberFormat="1" applyFill="1" applyBorder="1" applyAlignment="1" applyProtection="1">
      <alignment horizontal="center" vertical="center"/>
      <protection locked="0"/>
    </xf>
    <xf numFmtId="44" fontId="4" fillId="10" borderId="45" xfId="4" applyNumberFormat="1" applyFill="1" applyBorder="1" applyAlignment="1" applyProtection="1">
      <alignment horizontal="center" vertical="center"/>
      <protection locked="0"/>
    </xf>
    <xf numFmtId="9" fontId="4" fillId="10" borderId="6" xfId="3" applyFont="1" applyFill="1" applyBorder="1" applyAlignment="1" applyProtection="1">
      <alignment horizontal="center" vertical="center"/>
      <protection locked="0"/>
    </xf>
    <xf numFmtId="10" fontId="4" fillId="10" borderId="2" xfId="0" applyNumberFormat="1" applyFont="1" applyFill="1" applyBorder="1" applyAlignment="1" applyProtection="1">
      <alignment horizontal="center" vertical="center"/>
      <protection locked="0"/>
    </xf>
    <xf numFmtId="44" fontId="4" fillId="10" borderId="2" xfId="4" applyNumberFormat="1" applyFill="1" applyBorder="1" applyAlignment="1" applyProtection="1">
      <alignment horizontal="center" vertical="center"/>
      <protection locked="0"/>
    </xf>
    <xf numFmtId="0" fontId="3" fillId="0" borderId="41" xfId="0" applyFont="1" applyBorder="1" applyAlignment="1">
      <alignment horizontal="left" vertical="center"/>
    </xf>
    <xf numFmtId="0" fontId="3" fillId="0" borderId="40" xfId="0" applyFont="1" applyBorder="1" applyAlignment="1">
      <alignment horizontal="center" vertical="center"/>
    </xf>
    <xf numFmtId="0" fontId="4" fillId="0" borderId="58" xfId="0" applyFont="1" applyBorder="1" applyAlignment="1">
      <alignment horizontal="left" vertical="center"/>
    </xf>
    <xf numFmtId="0" fontId="4" fillId="0" borderId="16" xfId="0" quotePrefix="1" applyFont="1" applyBorder="1" applyAlignment="1">
      <alignment horizontal="left" vertical="center"/>
    </xf>
    <xf numFmtId="0" fontId="4" fillId="0" borderId="53" xfId="0" quotePrefix="1" applyFont="1" applyBorder="1" applyAlignment="1">
      <alignment horizontal="left" vertical="center" wrapText="1"/>
    </xf>
    <xf numFmtId="0" fontId="4" fillId="0" borderId="2" xfId="0" quotePrefix="1" applyFont="1" applyBorder="1" applyAlignment="1">
      <alignment horizontal="left" vertical="center" wrapText="1"/>
    </xf>
    <xf numFmtId="0" fontId="4" fillId="0" borderId="2" xfId="0" quotePrefix="1" applyFont="1" applyBorder="1" applyAlignment="1">
      <alignment horizontal="center" vertical="center" wrapText="1"/>
    </xf>
    <xf numFmtId="0" fontId="3" fillId="0" borderId="15" xfId="0" applyFont="1" applyBorder="1" applyAlignment="1">
      <alignment horizontal="justify" vertical="center" wrapText="1"/>
    </xf>
    <xf numFmtId="0" fontId="4" fillId="0" borderId="15" xfId="0" applyFont="1" applyBorder="1" applyAlignment="1">
      <alignment horizontal="center" vertical="center" wrapText="1"/>
    </xf>
    <xf numFmtId="3" fontId="4" fillId="0" borderId="15" xfId="0" applyNumberFormat="1" applyFont="1" applyBorder="1" applyAlignment="1">
      <alignment horizontal="center" vertical="center"/>
    </xf>
    <xf numFmtId="3" fontId="4" fillId="0" borderId="0" xfId="0" applyNumberFormat="1" applyFont="1" applyAlignment="1">
      <alignment horizontal="center" vertical="center"/>
    </xf>
    <xf numFmtId="44" fontId="4" fillId="0" borderId="0" xfId="4" applyNumberFormat="1" applyBorder="1" applyAlignment="1" applyProtection="1">
      <alignment horizontal="center" vertical="center"/>
    </xf>
    <xf numFmtId="0" fontId="3" fillId="0" borderId="15" xfId="0" applyFont="1" applyBorder="1" applyAlignment="1">
      <alignment horizontal="left" vertical="center"/>
    </xf>
    <xf numFmtId="0" fontId="51" fillId="0" borderId="2" xfId="0" applyFont="1" applyBorder="1" applyAlignment="1">
      <alignment horizontal="center" vertical="center"/>
    </xf>
    <xf numFmtId="166" fontId="51" fillId="0" borderId="2" xfId="2" applyFont="1" applyFill="1" applyBorder="1" applyAlignment="1" applyProtection="1">
      <alignment horizontal="center" vertical="center"/>
    </xf>
    <xf numFmtId="0" fontId="51" fillId="0" borderId="0" xfId="0" applyFont="1" applyAlignment="1">
      <alignment horizontal="center" vertical="center"/>
    </xf>
    <xf numFmtId="166" fontId="51" fillId="0" borderId="0" xfId="2" applyFont="1" applyFill="1" applyBorder="1" applyAlignment="1" applyProtection="1">
      <alignment horizontal="center" vertical="center"/>
    </xf>
    <xf numFmtId="166" fontId="4" fillId="0" borderId="15" xfId="0" applyNumberFormat="1" applyFont="1" applyBorder="1" applyAlignment="1">
      <alignment horizontal="center" vertical="center"/>
    </xf>
    <xf numFmtId="10" fontId="4" fillId="0" borderId="2" xfId="0" applyNumberFormat="1" applyFont="1" applyBorder="1" applyAlignment="1">
      <alignment horizontal="center" vertical="center"/>
    </xf>
    <xf numFmtId="166" fontId="4" fillId="0" borderId="0" xfId="0" applyNumberFormat="1" applyFont="1" applyAlignment="1">
      <alignment horizontal="center" vertical="center"/>
    </xf>
    <xf numFmtId="3" fontId="4" fillId="0" borderId="2" xfId="0" applyNumberFormat="1" applyFont="1" applyBorder="1" applyAlignment="1">
      <alignment horizontal="center" vertical="center"/>
    </xf>
    <xf numFmtId="0" fontId="2" fillId="0" borderId="15" xfId="0" applyFont="1" applyBorder="1" applyAlignment="1">
      <alignment horizontal="center" vertical="center"/>
    </xf>
    <xf numFmtId="0" fontId="13" fillId="0" borderId="15" xfId="0" applyFont="1" applyBorder="1" applyAlignment="1">
      <alignment horizontal="left" vertical="center" wrapText="1"/>
    </xf>
    <xf numFmtId="1" fontId="4" fillId="0" borderId="2" xfId="0" applyNumberFormat="1" applyFont="1" applyBorder="1" applyAlignment="1">
      <alignment horizontal="center" vertical="center"/>
    </xf>
    <xf numFmtId="1" fontId="4" fillId="0" borderId="0" xfId="0" applyNumberFormat="1" applyFont="1" applyAlignment="1">
      <alignment horizontal="center" vertical="center"/>
    </xf>
    <xf numFmtId="0" fontId="4" fillId="0" borderId="15" xfId="0" applyFont="1" applyBorder="1"/>
    <xf numFmtId="0" fontId="4" fillId="0" borderId="15" xfId="0" applyFont="1" applyBorder="1" applyAlignment="1">
      <alignment horizontal="justify" vertical="center"/>
    </xf>
    <xf numFmtId="10" fontId="4" fillId="2" borderId="2" xfId="0" applyNumberFormat="1" applyFont="1" applyFill="1" applyBorder="1" applyAlignment="1">
      <alignment horizontal="center" vertical="center"/>
    </xf>
    <xf numFmtId="0" fontId="4" fillId="0" borderId="18" xfId="0" applyFont="1" applyBorder="1" applyAlignment="1">
      <alignment wrapText="1"/>
    </xf>
    <xf numFmtId="0" fontId="4" fillId="0" borderId="60" xfId="0" applyFont="1" applyBorder="1" applyAlignment="1">
      <alignment vertical="center"/>
    </xf>
    <xf numFmtId="0" fontId="4" fillId="0" borderId="63" xfId="0" applyFont="1" applyBorder="1" applyAlignment="1">
      <alignment vertical="center"/>
    </xf>
    <xf numFmtId="0" fontId="4" fillId="0" borderId="63" xfId="0" applyFont="1" applyBorder="1" applyAlignment="1">
      <alignment wrapText="1"/>
    </xf>
    <xf numFmtId="0" fontId="10" fillId="0" borderId="0" xfId="0" applyFont="1"/>
    <xf numFmtId="166" fontId="51" fillId="10" borderId="2" xfId="2" applyFont="1" applyFill="1" applyBorder="1" applyAlignment="1" applyProtection="1">
      <alignment horizontal="center" vertical="center"/>
      <protection locked="0"/>
    </xf>
    <xf numFmtId="0" fontId="3" fillId="0" borderId="25" xfId="0" applyFont="1" applyBorder="1" applyAlignment="1">
      <alignment horizontal="center" vertical="center" wrapText="1"/>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4" fillId="0" borderId="50" xfId="0" applyFont="1" applyBorder="1" applyAlignment="1">
      <alignment vertical="center" wrapText="1"/>
    </xf>
    <xf numFmtId="0" fontId="4" fillId="0" borderId="50" xfId="0" applyFont="1" applyBorder="1" applyAlignment="1">
      <alignment horizontal="center" vertical="center"/>
    </xf>
    <xf numFmtId="0" fontId="4" fillId="0" borderId="50" xfId="0" applyFont="1" applyBorder="1" applyAlignment="1">
      <alignment vertical="center"/>
    </xf>
    <xf numFmtId="0" fontId="4" fillId="0" borderId="52" xfId="0" applyFont="1" applyBorder="1" applyAlignment="1">
      <alignment vertical="center"/>
    </xf>
    <xf numFmtId="0" fontId="4" fillId="0" borderId="53" xfId="6" applyBorder="1" applyAlignment="1">
      <alignment horizontal="left" vertical="center"/>
    </xf>
    <xf numFmtId="0" fontId="4" fillId="0" borderId="2" xfId="6" applyBorder="1" applyAlignment="1">
      <alignment horizontal="left" vertical="center"/>
    </xf>
    <xf numFmtId="0" fontId="3" fillId="0" borderId="2" xfId="6" applyFont="1" applyBorder="1" applyAlignment="1">
      <alignment horizontal="left" vertical="center" wrapText="1"/>
    </xf>
    <xf numFmtId="0" fontId="4" fillId="0" borderId="2" xfId="6" applyBorder="1" applyAlignment="1">
      <alignment horizontal="center" vertical="center"/>
    </xf>
    <xf numFmtId="0" fontId="4" fillId="0" borderId="0" xfId="6" applyAlignment="1">
      <alignment horizontal="center" vertical="center"/>
    </xf>
    <xf numFmtId="0" fontId="4" fillId="0" borderId="2" xfId="6" applyBorder="1" applyAlignment="1">
      <alignment horizontal="left" vertical="center" wrapText="1"/>
    </xf>
    <xf numFmtId="0" fontId="4" fillId="0" borderId="2" xfId="6" applyBorder="1" applyAlignment="1">
      <alignment wrapText="1"/>
    </xf>
    <xf numFmtId="0" fontId="3" fillId="0" borderId="2" xfId="6" applyFont="1" applyBorder="1" applyAlignment="1">
      <alignment wrapText="1"/>
    </xf>
    <xf numFmtId="0" fontId="4" fillId="0" borderId="2" xfId="6" applyBorder="1" applyAlignment="1">
      <alignment horizontal="center" vertical="center" wrapText="1"/>
    </xf>
    <xf numFmtId="0" fontId="4" fillId="0" borderId="53" xfId="6" applyBorder="1" applyAlignment="1">
      <alignment vertical="center"/>
    </xf>
    <xf numFmtId="0" fontId="13" fillId="0" borderId="2" xfId="6" applyFont="1" applyBorder="1" applyAlignment="1">
      <alignment wrapText="1"/>
    </xf>
    <xf numFmtId="0" fontId="3" fillId="0" borderId="2" xfId="6" applyFont="1" applyBorder="1"/>
    <xf numFmtId="0" fontId="3" fillId="0" borderId="2" xfId="6" applyFont="1" applyBorder="1" applyAlignment="1">
      <alignment horizontal="left" vertical="center"/>
    </xf>
    <xf numFmtId="0" fontId="3" fillId="0" borderId="2" xfId="6" applyFont="1" applyBorder="1" applyAlignment="1">
      <alignment horizontal="justify" vertical="center"/>
    </xf>
    <xf numFmtId="0" fontId="4" fillId="0" borderId="2" xfId="6" applyBorder="1" applyAlignment="1">
      <alignment horizontal="justify" vertical="center"/>
    </xf>
    <xf numFmtId="0" fontId="4" fillId="0" borderId="15" xfId="6" applyBorder="1" applyAlignment="1">
      <alignment vertical="center"/>
    </xf>
    <xf numFmtId="0" fontId="4" fillId="0" borderId="0" xfId="6" applyAlignment="1">
      <alignment vertical="center"/>
    </xf>
    <xf numFmtId="0" fontId="3" fillId="0" borderId="63" xfId="0" applyFont="1" applyBorder="1"/>
    <xf numFmtId="0" fontId="4" fillId="0" borderId="51" xfId="0" applyFont="1" applyBorder="1" applyAlignment="1">
      <alignment horizontal="left" vertical="center"/>
    </xf>
    <xf numFmtId="166" fontId="4" fillId="2" borderId="2" xfId="2" applyFont="1" applyFill="1" applyBorder="1" applyAlignment="1" applyProtection="1">
      <alignment vertical="center"/>
    </xf>
    <xf numFmtId="0" fontId="2" fillId="0" borderId="2" xfId="0" applyFont="1" applyBorder="1" applyAlignment="1">
      <alignment horizontal="center" vertical="center"/>
    </xf>
    <xf numFmtId="0" fontId="4" fillId="0" borderId="20" xfId="0" applyFont="1" applyBorder="1" applyAlignment="1">
      <alignment horizontal="left" vertical="center"/>
    </xf>
    <xf numFmtId="0" fontId="4" fillId="0" borderId="18" xfId="0" applyFont="1" applyBorder="1" applyAlignment="1">
      <alignment vertical="center" wrapText="1"/>
    </xf>
    <xf numFmtId="0" fontId="4" fillId="0" borderId="9" xfId="0" applyFont="1" applyBorder="1" applyAlignment="1">
      <alignment vertical="center"/>
    </xf>
    <xf numFmtId="165" fontId="4" fillId="0" borderId="9" xfId="0" applyNumberFormat="1" applyFont="1" applyBorder="1" applyAlignment="1">
      <alignment vertical="center"/>
    </xf>
    <xf numFmtId="165" fontId="4" fillId="0" borderId="56" xfId="0" applyNumberFormat="1" applyFont="1" applyBorder="1" applyAlignment="1">
      <alignment vertical="center"/>
    </xf>
    <xf numFmtId="0" fontId="3" fillId="0" borderId="65" xfId="0" applyFont="1" applyBorder="1"/>
    <xf numFmtId="165" fontId="4" fillId="0" borderId="61" xfId="0" applyNumberFormat="1" applyFont="1" applyBorder="1" applyAlignment="1">
      <alignment vertical="center"/>
    </xf>
    <xf numFmtId="165" fontId="4" fillId="0" borderId="62" xfId="0" applyNumberFormat="1" applyFont="1" applyBorder="1" applyAlignment="1">
      <alignment vertical="center"/>
    </xf>
    <xf numFmtId="166" fontId="4" fillId="10" borderId="2" xfId="2" applyFont="1" applyFill="1" applyBorder="1" applyAlignment="1" applyProtection="1">
      <alignment vertical="center"/>
      <protection locked="0"/>
    </xf>
    <xf numFmtId="0" fontId="3" fillId="0" borderId="2" xfId="0" applyFont="1" applyBorder="1" applyAlignment="1">
      <alignment wrapText="1"/>
    </xf>
    <xf numFmtId="9" fontId="4" fillId="0" borderId="2" xfId="3" applyFont="1" applyFill="1" applyBorder="1" applyAlignment="1" applyProtection="1">
      <alignment horizontal="center" vertical="center"/>
    </xf>
    <xf numFmtId="9" fontId="4" fillId="0" borderId="0" xfId="3" applyFont="1" applyFill="1" applyBorder="1" applyAlignment="1" applyProtection="1">
      <alignment horizontal="center" vertical="center"/>
    </xf>
    <xf numFmtId="0" fontId="4" fillId="0" borderId="53" xfId="0" applyFont="1" applyBorder="1"/>
    <xf numFmtId="0" fontId="4" fillId="0" borderId="66" xfId="0" applyFont="1" applyBorder="1"/>
    <xf numFmtId="0" fontId="4" fillId="0" borderId="63" xfId="0" applyFont="1" applyBorder="1"/>
    <xf numFmtId="166" fontId="4" fillId="0" borderId="61" xfId="2" applyFont="1" applyBorder="1" applyProtection="1"/>
    <xf numFmtId="166" fontId="4" fillId="0" borderId="62" xfId="2" applyFont="1" applyBorder="1" applyProtection="1"/>
    <xf numFmtId="9" fontId="4" fillId="10" borderId="2" xfId="3" applyFont="1" applyFill="1" applyBorder="1" applyAlignment="1" applyProtection="1">
      <alignment horizontal="center" vertical="center"/>
      <protection locked="0"/>
    </xf>
    <xf numFmtId="0" fontId="4" fillId="0" borderId="17" xfId="0" applyFont="1" applyBorder="1" applyAlignment="1">
      <alignment horizontal="left" vertical="center"/>
    </xf>
    <xf numFmtId="0" fontId="4" fillId="0" borderId="17" xfId="0" applyFont="1" applyBorder="1" applyAlignment="1">
      <alignment vertical="center"/>
    </xf>
    <xf numFmtId="0" fontId="4" fillId="0" borderId="17" xfId="0" applyFont="1" applyBorder="1" applyAlignment="1">
      <alignment horizontal="center" vertical="center"/>
    </xf>
    <xf numFmtId="0" fontId="4" fillId="0" borderId="10" xfId="0" applyFont="1" applyBorder="1" applyAlignment="1">
      <alignment horizontal="center" vertical="center"/>
    </xf>
    <xf numFmtId="0" fontId="4" fillId="0" borderId="49" xfId="0" quotePrefix="1" applyFont="1" applyBorder="1" applyAlignment="1">
      <alignment horizontal="left" vertical="center"/>
    </xf>
    <xf numFmtId="0" fontId="4" fillId="0" borderId="50" xfId="0" quotePrefix="1" applyFont="1" applyBorder="1" applyAlignment="1">
      <alignment horizontal="left" vertical="center"/>
    </xf>
    <xf numFmtId="0" fontId="4" fillId="0" borderId="50" xfId="0" quotePrefix="1" applyFont="1" applyBorder="1" applyAlignment="1">
      <alignment horizontal="center" vertical="center"/>
    </xf>
    <xf numFmtId="0" fontId="4" fillId="0" borderId="2" xfId="0" applyFont="1" applyBorder="1" applyAlignment="1">
      <alignment horizontal="justify" vertical="center"/>
    </xf>
    <xf numFmtId="0" fontId="2" fillId="0" borderId="53" xfId="0" applyFont="1" applyBorder="1" applyAlignment="1">
      <alignment vertical="center"/>
    </xf>
    <xf numFmtId="0" fontId="2" fillId="0" borderId="2" xfId="0" applyFont="1" applyBorder="1" applyAlignment="1">
      <alignment vertical="center"/>
    </xf>
    <xf numFmtId="0" fontId="4" fillId="0" borderId="2" xfId="2" applyNumberFormat="1" applyFont="1" applyFill="1" applyBorder="1" applyAlignment="1" applyProtection="1">
      <alignment horizontal="center" vertical="center"/>
    </xf>
    <xf numFmtId="0" fontId="3" fillId="0" borderId="67" xfId="0" applyFont="1" applyBorder="1" applyAlignment="1">
      <alignment vertical="top"/>
    </xf>
    <xf numFmtId="0" fontId="3" fillId="0" borderId="17" xfId="0" applyFont="1" applyBorder="1" applyAlignment="1">
      <alignment vertical="center" wrapText="1"/>
    </xf>
    <xf numFmtId="0" fontId="4" fillId="0" borderId="68" xfId="0" applyFont="1" applyBorder="1" applyAlignment="1">
      <alignment horizontal="center" vertical="center" wrapText="1"/>
    </xf>
    <xf numFmtId="0" fontId="4" fillId="0" borderId="68" xfId="0" applyFont="1" applyBorder="1" applyAlignment="1">
      <alignment horizontal="center" vertical="center"/>
    </xf>
    <xf numFmtId="165" fontId="4" fillId="0" borderId="17" xfId="0" applyNumberFormat="1" applyFont="1" applyBorder="1" applyAlignment="1">
      <alignment vertical="center"/>
    </xf>
    <xf numFmtId="0" fontId="4" fillId="0" borderId="10" xfId="0" applyFont="1" applyBorder="1" applyAlignment="1">
      <alignment vertical="center"/>
    </xf>
    <xf numFmtId="166" fontId="4" fillId="10" borderId="61" xfId="2" applyFont="1" applyFill="1" applyBorder="1" applyAlignment="1" applyProtection="1">
      <alignment horizontal="center" vertical="center"/>
      <protection locked="0"/>
    </xf>
    <xf numFmtId="0" fontId="3" fillId="0" borderId="33" xfId="0" applyFont="1" applyBorder="1" applyAlignment="1">
      <alignment horizontal="center" vertical="center"/>
    </xf>
    <xf numFmtId="0" fontId="3" fillId="0" borderId="50" xfId="0" applyFont="1" applyBorder="1" applyAlignment="1">
      <alignment horizontal="justify" vertical="center"/>
    </xf>
    <xf numFmtId="165" fontId="4" fillId="0" borderId="50" xfId="0" applyNumberFormat="1" applyFont="1" applyBorder="1" applyAlignment="1">
      <alignment vertical="center"/>
    </xf>
    <xf numFmtId="165" fontId="4" fillId="0" borderId="52" xfId="0" applyNumberFormat="1" applyFont="1" applyBorder="1" applyAlignment="1">
      <alignment vertical="center"/>
    </xf>
    <xf numFmtId="165" fontId="4" fillId="0" borderId="33" xfId="0" applyNumberFormat="1" applyFont="1" applyBorder="1" applyAlignment="1">
      <alignment vertical="center"/>
    </xf>
    <xf numFmtId="2" fontId="4" fillId="0" borderId="2" xfId="0" applyNumberFormat="1" applyFont="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left" vertical="center"/>
    </xf>
    <xf numFmtId="166" fontId="25" fillId="0" borderId="0" xfId="2" applyFont="1" applyFill="1" applyBorder="1" applyAlignment="1" applyProtection="1">
      <alignment horizontal="center" vertical="center"/>
    </xf>
    <xf numFmtId="0" fontId="4" fillId="0" borderId="61" xfId="0" applyFont="1" applyBorder="1" applyAlignment="1">
      <alignment horizontal="justify" vertical="center" wrapText="1"/>
    </xf>
    <xf numFmtId="2" fontId="4" fillId="0" borderId="61" xfId="0" applyNumberFormat="1" applyFont="1" applyBorder="1" applyAlignment="1">
      <alignment horizontal="center" vertical="center"/>
    </xf>
    <xf numFmtId="0" fontId="3" fillId="0" borderId="49" xfId="0" applyFont="1" applyBorder="1" applyAlignment="1">
      <alignment horizontal="left" vertical="center"/>
    </xf>
    <xf numFmtId="0" fontId="3" fillId="0" borderId="30" xfId="0" applyFont="1" applyBorder="1" applyAlignment="1">
      <alignment horizontal="left" vertical="center"/>
    </xf>
    <xf numFmtId="0" fontId="4" fillId="0" borderId="31" xfId="0" applyFont="1" applyBorder="1" applyAlignment="1">
      <alignment vertical="center"/>
    </xf>
    <xf numFmtId="0" fontId="4" fillId="0" borderId="32" xfId="0" applyFont="1" applyBorder="1" applyAlignment="1">
      <alignment vertical="center"/>
    </xf>
    <xf numFmtId="0" fontId="3" fillId="0" borderId="70" xfId="0" applyFont="1" applyBorder="1" applyAlignment="1">
      <alignment horizontal="left" vertical="center"/>
    </xf>
    <xf numFmtId="0" fontId="3" fillId="0" borderId="35" xfId="0" applyFont="1" applyBorder="1" applyAlignment="1">
      <alignment horizontal="left" vertical="center"/>
    </xf>
    <xf numFmtId="0" fontId="3" fillId="0" borderId="35" xfId="0" applyFont="1" applyBorder="1" applyAlignment="1">
      <alignment horizontal="center" vertical="center"/>
    </xf>
    <xf numFmtId="0" fontId="3" fillId="0" borderId="71" xfId="0" applyFont="1" applyBorder="1" applyAlignment="1">
      <alignment horizontal="center" vertical="center"/>
    </xf>
    <xf numFmtId="0" fontId="4" fillId="0" borderId="41" xfId="0" applyFont="1" applyBorder="1"/>
    <xf numFmtId="0" fontId="4" fillId="0" borderId="50" xfId="0" applyFont="1" applyBorder="1" applyAlignment="1">
      <alignment horizontal="justify" vertical="center" wrapText="1"/>
    </xf>
    <xf numFmtId="166" fontId="4" fillId="0" borderId="50" xfId="2" applyFont="1" applyFill="1" applyBorder="1" applyAlignment="1" applyProtection="1">
      <alignment horizontal="center" vertical="center"/>
    </xf>
    <xf numFmtId="2" fontId="4" fillId="0" borderId="50" xfId="0" applyNumberFormat="1" applyFont="1" applyBorder="1" applyAlignment="1">
      <alignment horizontal="center" vertical="center"/>
    </xf>
    <xf numFmtId="0" fontId="25" fillId="0" borderId="53" xfId="0" applyFont="1" applyBorder="1" applyAlignment="1">
      <alignment vertical="center"/>
    </xf>
    <xf numFmtId="0" fontId="25" fillId="0" borderId="2" xfId="0" applyFont="1" applyBorder="1" applyAlignment="1">
      <alignment vertical="center"/>
    </xf>
    <xf numFmtId="0" fontId="25" fillId="0" borderId="2" xfId="0" applyFont="1" applyBorder="1" applyAlignment="1">
      <alignment horizontal="center" vertical="center"/>
    </xf>
    <xf numFmtId="0" fontId="53" fillId="0" borderId="2" xfId="0" applyFont="1" applyBorder="1" applyAlignment="1">
      <alignment horizontal="left" vertical="center" wrapText="1"/>
    </xf>
    <xf numFmtId="166" fontId="25" fillId="0" borderId="2" xfId="2" applyFont="1" applyFill="1" applyBorder="1" applyAlignment="1" applyProtection="1">
      <alignment horizontal="center" vertical="center"/>
    </xf>
    <xf numFmtId="2" fontId="25" fillId="0" borderId="2" xfId="0" applyNumberFormat="1" applyFont="1" applyBorder="1" applyAlignment="1">
      <alignment horizontal="center" vertical="center"/>
    </xf>
    <xf numFmtId="0" fontId="25" fillId="0" borderId="2" xfId="0" applyFont="1" applyBorder="1" applyAlignment="1">
      <alignment vertical="center" wrapText="1"/>
    </xf>
    <xf numFmtId="166" fontId="54" fillId="0" borderId="0" xfId="2" applyFont="1" applyFill="1" applyBorder="1" applyAlignment="1" applyProtection="1">
      <alignment horizontal="left" vertical="center"/>
    </xf>
    <xf numFmtId="2" fontId="4" fillId="0" borderId="2" xfId="0" applyNumberFormat="1" applyFont="1" applyBorder="1" applyAlignment="1">
      <alignment vertical="center"/>
    </xf>
    <xf numFmtId="0" fontId="4" fillId="0" borderId="61" xfId="0" applyFont="1" applyBorder="1" applyAlignment="1">
      <alignment vertical="center" wrapText="1"/>
    </xf>
    <xf numFmtId="0" fontId="4" fillId="0" borderId="1" xfId="0" applyFont="1" applyBorder="1" applyAlignment="1">
      <alignment horizontal="justify" vertical="center" wrapText="1"/>
    </xf>
    <xf numFmtId="166" fontId="4" fillId="0" borderId="1" xfId="2" applyFont="1" applyFill="1" applyBorder="1" applyAlignment="1" applyProtection="1">
      <alignment horizontal="center" vertical="center"/>
    </xf>
    <xf numFmtId="166" fontId="4" fillId="0" borderId="1" xfId="2" applyFont="1" applyFill="1" applyBorder="1" applyAlignment="1" applyProtection="1">
      <alignment vertical="center"/>
    </xf>
    <xf numFmtId="2" fontId="4" fillId="0" borderId="1" xfId="0" applyNumberFormat="1" applyFont="1" applyBorder="1" applyAlignment="1">
      <alignment horizontal="center" vertical="center"/>
    </xf>
    <xf numFmtId="166" fontId="4" fillId="0" borderId="59" xfId="2" applyFont="1" applyFill="1" applyBorder="1" applyAlignment="1" applyProtection="1">
      <alignment vertical="center"/>
    </xf>
    <xf numFmtId="166" fontId="4" fillId="10" borderId="50" xfId="2" applyFont="1" applyFill="1" applyBorder="1" applyAlignment="1" applyProtection="1">
      <alignment horizontal="center" vertical="center"/>
      <protection locked="0"/>
    </xf>
    <xf numFmtId="166" fontId="4" fillId="10" borderId="1" xfId="2" applyFont="1" applyFill="1" applyBorder="1" applyAlignment="1" applyProtection="1">
      <alignment horizontal="center" vertical="center"/>
      <protection locked="0"/>
    </xf>
    <xf numFmtId="0" fontId="4" fillId="0" borderId="51" xfId="0" applyFont="1" applyBorder="1" applyAlignment="1">
      <alignment horizontal="center" vertical="center"/>
    </xf>
    <xf numFmtId="0" fontId="4" fillId="0" borderId="2" xfId="0" quotePrefix="1" applyFont="1" applyBorder="1" applyAlignment="1">
      <alignment horizontal="center" vertical="center"/>
    </xf>
    <xf numFmtId="165" fontId="41" fillId="0" borderId="0" xfId="0" applyNumberFormat="1" applyFont="1" applyAlignment="1">
      <alignment vertical="center"/>
    </xf>
    <xf numFmtId="0" fontId="4" fillId="0" borderId="61" xfId="0" applyFont="1" applyBorder="1" applyAlignment="1">
      <alignment horizontal="left" vertical="center" wrapText="1"/>
    </xf>
    <xf numFmtId="165" fontId="4" fillId="0" borderId="54" xfId="0" applyNumberFormat="1" applyFont="1" applyBorder="1" applyAlignment="1">
      <alignment vertical="center" wrapText="1"/>
    </xf>
    <xf numFmtId="165" fontId="4" fillId="0" borderId="0" xfId="0" applyNumberFormat="1" applyFont="1" applyAlignment="1">
      <alignment vertical="center" wrapText="1"/>
    </xf>
    <xf numFmtId="0" fontId="4" fillId="0" borderId="0" xfId="2" applyNumberFormat="1" applyFont="1" applyFill="1" applyBorder="1" applyAlignment="1" applyProtection="1">
      <alignment horizontal="center" vertical="center" wrapText="1"/>
    </xf>
    <xf numFmtId="9" fontId="4" fillId="0" borderId="2" xfId="3" applyFont="1" applyBorder="1" applyAlignment="1" applyProtection="1">
      <alignment horizontal="center" vertical="center" wrapText="1"/>
    </xf>
    <xf numFmtId="9" fontId="4" fillId="0" borderId="2" xfId="3" applyFont="1" applyFill="1" applyBorder="1" applyAlignment="1" applyProtection="1">
      <alignment horizontal="center" vertical="center" wrapText="1"/>
    </xf>
    <xf numFmtId="9" fontId="4" fillId="0" borderId="0" xfId="3" applyFont="1" applyFill="1" applyBorder="1" applyAlignment="1" applyProtection="1">
      <alignment horizontal="center" vertical="center" wrapText="1"/>
    </xf>
    <xf numFmtId="0" fontId="4" fillId="0" borderId="53" xfId="0" applyFont="1" applyBorder="1" applyAlignment="1">
      <alignment horizontal="left" vertical="center" wrapText="1"/>
    </xf>
    <xf numFmtId="0" fontId="4" fillId="0" borderId="60" xfId="0" applyFont="1" applyBorder="1" applyAlignment="1">
      <alignment vertical="center" wrapText="1"/>
    </xf>
    <xf numFmtId="0" fontId="4" fillId="0" borderId="61" xfId="0" applyFont="1" applyBorder="1" applyAlignment="1">
      <alignment horizontal="center" vertical="center" wrapText="1"/>
    </xf>
    <xf numFmtId="0" fontId="4" fillId="0" borderId="25" xfId="0" applyFont="1" applyBorder="1" applyAlignment="1">
      <alignment vertical="center"/>
    </xf>
    <xf numFmtId="0" fontId="4" fillId="0" borderId="25" xfId="0" applyFont="1" applyBorder="1" applyAlignment="1">
      <alignment horizontal="left" vertical="center"/>
    </xf>
    <xf numFmtId="166" fontId="4" fillId="10" borderId="2" xfId="2" applyFont="1" applyFill="1" applyBorder="1" applyAlignment="1" applyProtection="1">
      <alignment horizontal="center" vertical="center" wrapText="1"/>
      <protection locked="0"/>
    </xf>
    <xf numFmtId="166" fontId="4" fillId="0" borderId="54" xfId="2" applyFont="1" applyFill="1" applyBorder="1" applyAlignment="1" applyProtection="1">
      <alignment horizontal="center" vertical="center"/>
    </xf>
    <xf numFmtId="0" fontId="41" fillId="0" borderId="0" xfId="2" applyNumberFormat="1" applyFont="1" applyFill="1" applyBorder="1" applyAlignment="1" applyProtection="1">
      <alignment horizontal="center" vertical="center" wrapText="1"/>
    </xf>
    <xf numFmtId="9" fontId="41" fillId="0" borderId="0" xfId="3" applyFont="1" applyFill="1" applyBorder="1" applyAlignment="1" applyProtection="1">
      <alignment horizontal="center" vertical="center" wrapText="1"/>
    </xf>
    <xf numFmtId="9" fontId="4" fillId="10" borderId="2" xfId="3" applyFont="1" applyFill="1" applyBorder="1" applyAlignment="1" applyProtection="1">
      <alignment horizontal="center" vertical="center" wrapText="1"/>
      <protection locked="0"/>
    </xf>
    <xf numFmtId="0" fontId="4" fillId="0" borderId="58" xfId="0" applyFont="1" applyBorder="1" applyAlignment="1">
      <alignment horizontal="center" vertical="center"/>
    </xf>
    <xf numFmtId="166" fontId="4" fillId="5" borderId="2" xfId="2" applyFont="1" applyFill="1" applyBorder="1" applyAlignment="1" applyProtection="1">
      <alignment horizontal="center" vertical="center"/>
    </xf>
    <xf numFmtId="166" fontId="4" fillId="2" borderId="2" xfId="2" applyFont="1" applyFill="1" applyBorder="1" applyAlignment="1" applyProtection="1">
      <alignment horizontal="center" vertical="center"/>
    </xf>
    <xf numFmtId="43" fontId="4" fillId="0" borderId="2" xfId="0" applyNumberFormat="1" applyFont="1" applyBorder="1" applyAlignment="1">
      <alignment horizontal="center" vertical="center" wrapText="1"/>
    </xf>
    <xf numFmtId="43" fontId="4" fillId="0" borderId="0" xfId="0" applyNumberFormat="1" applyFont="1" applyAlignment="1">
      <alignment horizontal="center" vertical="center" wrapText="1"/>
    </xf>
    <xf numFmtId="1" fontId="4" fillId="0" borderId="2" xfId="0" applyNumberFormat="1" applyFont="1" applyBorder="1" applyAlignment="1">
      <alignment horizontal="center" vertical="center" wrapText="1"/>
    </xf>
    <xf numFmtId="166" fontId="4" fillId="4" borderId="2" xfId="2" applyFont="1" applyFill="1" applyBorder="1" applyAlignment="1" applyProtection="1">
      <alignment horizontal="center" vertical="center"/>
    </xf>
    <xf numFmtId="172" fontId="4" fillId="0" borderId="0" xfId="0" applyNumberFormat="1" applyFont="1" applyAlignment="1">
      <alignment horizontal="center" vertical="center" wrapText="1"/>
    </xf>
    <xf numFmtId="0" fontId="4" fillId="0" borderId="9" xfId="0" applyFont="1" applyBorder="1" applyAlignment="1">
      <alignment vertical="center" wrapText="1"/>
    </xf>
    <xf numFmtId="0" fontId="4" fillId="0" borderId="54" xfId="0" applyFont="1" applyBorder="1" applyAlignment="1">
      <alignment vertical="center" wrapText="1"/>
    </xf>
    <xf numFmtId="166" fontId="4" fillId="2" borderId="2" xfId="2" applyFont="1" applyFill="1" applyBorder="1" applyAlignment="1" applyProtection="1">
      <alignment horizontal="center" vertical="center" wrapText="1"/>
    </xf>
    <xf numFmtId="166" fontId="4" fillId="0" borderId="0" xfId="0" applyNumberFormat="1" applyFont="1" applyAlignment="1">
      <alignment horizontal="center" vertical="center" wrapText="1"/>
    </xf>
    <xf numFmtId="43" fontId="41" fillId="0" borderId="0" xfId="0" applyNumberFormat="1" applyFont="1" applyAlignment="1">
      <alignment horizontal="center" vertical="center" wrapText="1"/>
    </xf>
    <xf numFmtId="2" fontId="4" fillId="0" borderId="2" xfId="0" applyNumberFormat="1" applyFont="1" applyBorder="1" applyAlignment="1">
      <alignment horizontal="center" vertical="center" wrapText="1"/>
    </xf>
    <xf numFmtId="0" fontId="41" fillId="0" borderId="0" xfId="2" applyNumberFormat="1" applyFont="1" applyFill="1" applyBorder="1" applyAlignment="1" applyProtection="1">
      <alignment horizontal="center" vertical="center"/>
    </xf>
    <xf numFmtId="165" fontId="4" fillId="0" borderId="62" xfId="0" applyNumberFormat="1" applyFont="1" applyBorder="1" applyAlignment="1">
      <alignment vertical="center" wrapText="1"/>
    </xf>
    <xf numFmtId="0" fontId="4" fillId="10" borderId="2" xfId="0" applyFont="1" applyFill="1" applyBorder="1" applyAlignment="1" applyProtection="1">
      <alignment horizontal="center" vertical="center" wrapText="1"/>
      <protection locked="0"/>
    </xf>
    <xf numFmtId="9" fontId="4" fillId="10" borderId="2" xfId="0" applyNumberFormat="1" applyFont="1" applyFill="1" applyBorder="1" applyAlignment="1" applyProtection="1">
      <alignment horizontal="center" vertical="center" wrapText="1"/>
      <protection locked="0"/>
    </xf>
    <xf numFmtId="0" fontId="42" fillId="0" borderId="33" xfId="0" applyFont="1" applyBorder="1" applyAlignment="1">
      <alignment horizontal="center" vertical="center"/>
    </xf>
    <xf numFmtId="0" fontId="41" fillId="0" borderId="33" xfId="0" applyFont="1" applyBorder="1" applyAlignment="1">
      <alignment vertical="center"/>
    </xf>
    <xf numFmtId="165" fontId="41" fillId="0" borderId="33" xfId="0" applyNumberFormat="1" applyFont="1" applyBorder="1" applyAlignment="1">
      <alignment vertical="center" wrapText="1"/>
    </xf>
    <xf numFmtId="0" fontId="4" fillId="0" borderId="15" xfId="6" applyBorder="1" applyAlignment="1">
      <alignment horizontal="justify" vertical="center" wrapText="1"/>
    </xf>
    <xf numFmtId="173" fontId="4" fillId="0" borderId="2" xfId="0" applyNumberFormat="1" applyFont="1" applyBorder="1" applyAlignment="1">
      <alignment horizontal="center" vertical="center" wrapText="1"/>
    </xf>
    <xf numFmtId="173" fontId="41" fillId="0" borderId="0" xfId="0" applyNumberFormat="1" applyFont="1" applyAlignment="1">
      <alignment horizontal="center" vertical="center" wrapText="1"/>
    </xf>
    <xf numFmtId="165" fontId="4" fillId="0" borderId="61" xfId="0" applyNumberFormat="1" applyFont="1" applyBorder="1" applyAlignment="1">
      <alignment vertical="center" wrapText="1"/>
    </xf>
    <xf numFmtId="0" fontId="0" fillId="0" borderId="41" xfId="0" applyBorder="1" applyAlignment="1">
      <alignment vertical="center"/>
    </xf>
    <xf numFmtId="0" fontId="3" fillId="0" borderId="17" xfId="0" applyFont="1" applyBorder="1" applyAlignment="1">
      <alignment horizontal="left" vertical="center"/>
    </xf>
    <xf numFmtId="0" fontId="3" fillId="0" borderId="17" xfId="0" applyFont="1" applyBorder="1" applyAlignment="1">
      <alignment horizontal="center" vertical="center"/>
    </xf>
    <xf numFmtId="0" fontId="13" fillId="2" borderId="0" xfId="0" applyFont="1" applyFill="1"/>
    <xf numFmtId="0" fontId="0" fillId="0" borderId="49"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center" vertical="center"/>
    </xf>
    <xf numFmtId="0" fontId="0" fillId="0" borderId="50" xfId="0" applyBorder="1" applyAlignment="1">
      <alignment vertical="center"/>
    </xf>
    <xf numFmtId="0" fontId="0" fillId="0" borderId="50" xfId="0" applyBorder="1" applyAlignment="1">
      <alignment horizontal="center" vertical="center"/>
    </xf>
    <xf numFmtId="0" fontId="0" fillId="0" borderId="52" xfId="0" applyBorder="1" applyAlignment="1">
      <alignment vertical="center"/>
    </xf>
    <xf numFmtId="0" fontId="2" fillId="0" borderId="2" xfId="0" applyFont="1" applyBorder="1" applyAlignment="1">
      <alignment vertical="center" wrapText="1"/>
    </xf>
    <xf numFmtId="0" fontId="25" fillId="9" borderId="0" xfId="0" applyFont="1" applyFill="1"/>
    <xf numFmtId="0" fontId="6" fillId="0" borderId="61" xfId="0" applyFont="1" applyBorder="1" applyAlignment="1">
      <alignment vertical="center" wrapText="1"/>
    </xf>
    <xf numFmtId="9" fontId="4" fillId="0" borderId="0" xfId="3" applyFont="1" applyBorder="1" applyAlignment="1" applyProtection="1">
      <alignment horizontal="center" vertical="center" wrapText="1"/>
    </xf>
    <xf numFmtId="0" fontId="3" fillId="0" borderId="2" xfId="0" applyFont="1" applyBorder="1" applyAlignment="1">
      <alignment horizontal="justify" vertical="center"/>
    </xf>
    <xf numFmtId="0" fontId="4" fillId="0" borderId="0" xfId="2" applyNumberFormat="1" applyFont="1" applyFill="1" applyBorder="1" applyAlignment="1" applyProtection="1">
      <alignment horizontal="center" vertical="center"/>
    </xf>
    <xf numFmtId="0" fontId="3" fillId="0" borderId="21" xfId="0" applyFont="1" applyBorder="1" applyAlignment="1">
      <alignment horizontal="left" vertical="center"/>
    </xf>
    <xf numFmtId="0" fontId="13" fillId="0" borderId="2" xfId="0" applyFont="1" applyBorder="1" applyAlignment="1">
      <alignment vertical="center" wrapText="1"/>
    </xf>
    <xf numFmtId="0" fontId="54" fillId="0" borderId="0" xfId="0" applyFont="1" applyAlignment="1">
      <alignment horizontal="center" vertical="center" wrapText="1"/>
    </xf>
    <xf numFmtId="166" fontId="54" fillId="0" borderId="0" xfId="2" applyFont="1" applyFill="1" applyBorder="1" applyAlignment="1" applyProtection="1">
      <alignment horizontal="center" vertical="center" wrapText="1"/>
    </xf>
    <xf numFmtId="0" fontId="4" fillId="0" borderId="60" xfId="0" quotePrefix="1" applyFont="1" applyBorder="1" applyAlignment="1">
      <alignment horizontal="left" vertical="center" wrapText="1"/>
    </xf>
    <xf numFmtId="0" fontId="4" fillId="0" borderId="61" xfId="0" quotePrefix="1" applyFont="1" applyBorder="1" applyAlignment="1">
      <alignment horizontal="left" vertical="center" wrapText="1"/>
    </xf>
    <xf numFmtId="0" fontId="4" fillId="0" borderId="61" xfId="0" quotePrefix="1" applyFont="1" applyBorder="1" applyAlignment="1">
      <alignment horizontal="center" vertical="center" wrapText="1"/>
    </xf>
    <xf numFmtId="0" fontId="3" fillId="0" borderId="61" xfId="0" applyFont="1" applyBorder="1" applyAlignment="1">
      <alignment horizontal="justify" vertical="center" wrapText="1"/>
    </xf>
    <xf numFmtId="0" fontId="3" fillId="0" borderId="9" xfId="0" applyFont="1" applyBorder="1" applyAlignment="1">
      <alignment vertical="center" wrapText="1"/>
    </xf>
    <xf numFmtId="0" fontId="10" fillId="0" borderId="0" xfId="0" applyFont="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72" xfId="0" applyFont="1" applyBorder="1" applyAlignment="1">
      <alignment vertical="center"/>
    </xf>
    <xf numFmtId="49" fontId="23" fillId="0" borderId="17" xfId="0" applyNumberFormat="1" applyFont="1" applyBorder="1" applyAlignment="1">
      <alignment horizontal="left" vertical="top" wrapText="1"/>
    </xf>
    <xf numFmtId="49" fontId="23" fillId="0" borderId="2" xfId="0" applyNumberFormat="1" applyFont="1" applyBorder="1" applyAlignment="1">
      <alignment horizontal="left" vertical="top" wrapText="1"/>
    </xf>
    <xf numFmtId="0" fontId="6" fillId="0" borderId="15" xfId="0" applyFont="1" applyBorder="1" applyAlignment="1">
      <alignment horizontal="left" vertical="center" wrapText="1"/>
    </xf>
    <xf numFmtId="166" fontId="4" fillId="0" borderId="54" xfId="2" applyFont="1" applyBorder="1" applyAlignment="1" applyProtection="1">
      <alignment horizontal="center" vertical="center" wrapText="1"/>
    </xf>
    <xf numFmtId="0" fontId="6" fillId="0" borderId="15" xfId="0" applyFont="1" applyBorder="1" applyAlignment="1">
      <alignment horizontal="justify" vertical="center" wrapText="1"/>
    </xf>
    <xf numFmtId="0" fontId="3" fillId="0" borderId="15" xfId="0" applyFont="1" applyBorder="1" applyAlignment="1">
      <alignment horizontal="justify" vertical="center"/>
    </xf>
    <xf numFmtId="0" fontId="4" fillId="0" borderId="15" xfId="0" applyFont="1" applyBorder="1" applyAlignment="1">
      <alignment horizontal="justify" vertical="center" wrapText="1"/>
    </xf>
    <xf numFmtId="0" fontId="4" fillId="0" borderId="60" xfId="0" applyFont="1" applyBorder="1"/>
    <xf numFmtId="0" fontId="4" fillId="0" borderId="63" xfId="0" applyFont="1" applyBorder="1" applyAlignment="1">
      <alignment horizontal="left" vertical="center" wrapText="1"/>
    </xf>
    <xf numFmtId="0" fontId="4" fillId="0" borderId="53" xfId="0" applyFont="1" applyBorder="1" applyAlignment="1">
      <alignment wrapText="1"/>
    </xf>
    <xf numFmtId="168" fontId="4" fillId="0" borderId="6" xfId="3" applyNumberFormat="1" applyFont="1" applyFill="1" applyBorder="1" applyAlignment="1" applyProtection="1">
      <alignment horizontal="center" vertical="center"/>
    </xf>
    <xf numFmtId="168" fontId="4" fillId="0" borderId="0" xfId="3" applyNumberFormat="1" applyFont="1" applyFill="1" applyBorder="1" applyAlignment="1" applyProtection="1">
      <alignment horizontal="center" vertical="center"/>
    </xf>
    <xf numFmtId="0" fontId="4" fillId="10" borderId="53" xfId="0" quotePrefix="1" applyFont="1" applyFill="1" applyBorder="1" applyAlignment="1">
      <alignment horizontal="left" vertical="center" wrapText="1"/>
    </xf>
    <xf numFmtId="0" fontId="4" fillId="10" borderId="2" xfId="0" quotePrefix="1" applyFont="1" applyFill="1" applyBorder="1" applyAlignment="1">
      <alignment horizontal="left" vertical="center" wrapText="1"/>
    </xf>
    <xf numFmtId="0" fontId="4" fillId="10" borderId="1" xfId="0" applyFont="1" applyFill="1" applyBorder="1" applyAlignment="1">
      <alignment vertical="center" wrapText="1"/>
    </xf>
    <xf numFmtId="0" fontId="4" fillId="10" borderId="15" xfId="0" applyFont="1" applyFill="1" applyBorder="1" applyAlignment="1">
      <alignment horizontal="center" vertical="center"/>
    </xf>
    <xf numFmtId="0" fontId="4" fillId="10" borderId="2" xfId="0" applyFont="1" applyFill="1" applyBorder="1" applyAlignment="1">
      <alignment horizontal="center" vertical="center"/>
    </xf>
    <xf numFmtId="4" fontId="4" fillId="10" borderId="6" xfId="4" applyNumberFormat="1" applyFill="1" applyBorder="1" applyAlignment="1" applyProtection="1">
      <alignment horizontal="center" vertical="center"/>
    </xf>
    <xf numFmtId="4" fontId="25" fillId="0" borderId="0" xfId="4" applyNumberFormat="1" applyFont="1" applyBorder="1" applyAlignment="1" applyProtection="1">
      <alignment horizontal="center" vertical="center"/>
    </xf>
    <xf numFmtId="0" fontId="3" fillId="0" borderId="60" xfId="0" applyFont="1" applyBorder="1" applyAlignment="1">
      <alignment vertical="center" wrapText="1"/>
    </xf>
    <xf numFmtId="0" fontId="3" fillId="0" borderId="61" xfId="0" applyFont="1" applyBorder="1" applyAlignment="1">
      <alignment vertical="center" wrapText="1"/>
    </xf>
    <xf numFmtId="0" fontId="3" fillId="0" borderId="61" xfId="0" applyFont="1" applyBorder="1" applyAlignment="1">
      <alignment horizontal="center" vertical="center" wrapText="1"/>
    </xf>
    <xf numFmtId="168" fontId="4" fillId="10" borderId="6" xfId="3" applyNumberFormat="1" applyFont="1" applyFill="1" applyBorder="1" applyAlignment="1" applyProtection="1">
      <alignment horizontal="center" vertical="center"/>
      <protection locked="0"/>
    </xf>
    <xf numFmtId="0" fontId="3" fillId="0" borderId="16" xfId="0" applyFont="1" applyBorder="1" applyAlignment="1">
      <alignment horizontal="justify" vertical="center"/>
    </xf>
    <xf numFmtId="0" fontId="12" fillId="0" borderId="16" xfId="0" applyFont="1" applyBorder="1" applyAlignment="1">
      <alignment horizontal="justify" vertical="center" wrapText="1"/>
    </xf>
    <xf numFmtId="0" fontId="13" fillId="0" borderId="0" xfId="0" applyFont="1"/>
    <xf numFmtId="0" fontId="3" fillId="0" borderId="26" xfId="0" applyFont="1" applyBorder="1" applyAlignment="1">
      <alignment vertical="center"/>
    </xf>
    <xf numFmtId="0" fontId="3" fillId="0" borderId="26" xfId="0" applyFont="1" applyBorder="1" applyAlignment="1">
      <alignment horizontal="left" vertical="center"/>
    </xf>
    <xf numFmtId="0" fontId="3" fillId="0" borderId="26" xfId="0" applyFont="1" applyBorder="1" applyAlignment="1">
      <alignment horizontal="center" vertical="center"/>
    </xf>
    <xf numFmtId="0" fontId="13" fillId="0" borderId="2" xfId="0" applyFont="1" applyBorder="1" applyAlignment="1">
      <alignment horizontal="center" vertical="center" wrapText="1"/>
    </xf>
    <xf numFmtId="0" fontId="4" fillId="0" borderId="55" xfId="0" quotePrefix="1" applyFont="1" applyBorder="1" applyAlignment="1">
      <alignment horizontal="left" vertical="center" wrapText="1"/>
    </xf>
    <xf numFmtId="0" fontId="4" fillId="0" borderId="9" xfId="0" quotePrefix="1" applyFont="1" applyBorder="1" applyAlignment="1">
      <alignment horizontal="left" vertical="center" wrapText="1"/>
    </xf>
    <xf numFmtId="0" fontId="4" fillId="0" borderId="9" xfId="0" quotePrefix="1" applyFont="1" applyBorder="1" applyAlignment="1">
      <alignment horizontal="center" vertical="center" wrapText="1"/>
    </xf>
    <xf numFmtId="166" fontId="4" fillId="0" borderId="9" xfId="0" applyNumberFormat="1" applyFont="1" applyBorder="1" applyAlignment="1">
      <alignment horizontal="center" vertical="center" wrapText="1"/>
    </xf>
    <xf numFmtId="9" fontId="4" fillId="0" borderId="9" xfId="3" applyFont="1" applyFill="1" applyBorder="1" applyAlignment="1" applyProtection="1">
      <alignment horizontal="center" vertical="center" wrapText="1"/>
    </xf>
    <xf numFmtId="0" fontId="4" fillId="0" borderId="73" xfId="0" applyFont="1" applyBorder="1" applyAlignment="1">
      <alignment horizontal="center" vertical="center" wrapText="1"/>
    </xf>
    <xf numFmtId="166" fontId="4" fillId="0" borderId="61" xfId="0" applyNumberFormat="1" applyFont="1" applyBorder="1" applyAlignment="1">
      <alignment horizontal="center" vertical="center" wrapText="1"/>
    </xf>
    <xf numFmtId="9" fontId="4" fillId="0" borderId="61" xfId="3" applyFont="1" applyFill="1" applyBorder="1" applyAlignment="1" applyProtection="1">
      <alignment horizontal="center" vertical="center" wrapText="1"/>
    </xf>
    <xf numFmtId="0" fontId="3" fillId="0" borderId="41" xfId="0" applyFont="1" applyBorder="1"/>
    <xf numFmtId="0" fontId="4" fillId="0" borderId="39" xfId="0" applyFont="1" applyBorder="1"/>
    <xf numFmtId="0" fontId="4" fillId="0" borderId="67" xfId="0" applyFont="1" applyBorder="1"/>
    <xf numFmtId="0" fontId="4" fillId="0" borderId="73" xfId="0" applyFont="1" applyBorder="1"/>
    <xf numFmtId="0" fontId="4" fillId="0" borderId="74" xfId="0" applyFont="1" applyBorder="1" applyAlignment="1">
      <alignment horizontal="left" vertical="center"/>
    </xf>
    <xf numFmtId="0" fontId="4" fillId="0" borderId="47" xfId="0" applyFont="1" applyBorder="1" applyAlignment="1">
      <alignment horizontal="left" vertical="center"/>
    </xf>
    <xf numFmtId="0" fontId="4" fillId="0" borderId="46" xfId="0" applyFont="1" applyBorder="1"/>
    <xf numFmtId="0" fontId="4" fillId="0" borderId="75" xfId="0" applyFont="1" applyBorder="1"/>
    <xf numFmtId="0" fontId="4" fillId="0" borderId="38" xfId="0" applyFont="1" applyBorder="1"/>
    <xf numFmtId="0" fontId="4" fillId="0" borderId="67" xfId="0" applyFont="1" applyBorder="1" applyAlignment="1">
      <alignment vertical="center"/>
    </xf>
    <xf numFmtId="0" fontId="4" fillId="0" borderId="33" xfId="0" applyFont="1" applyBorder="1" applyAlignment="1">
      <alignment vertical="center" wrapText="1"/>
    </xf>
    <xf numFmtId="165" fontId="4" fillId="0" borderId="8" xfId="0" applyNumberFormat="1" applyFont="1" applyBorder="1" applyAlignment="1">
      <alignment vertical="center"/>
    </xf>
    <xf numFmtId="165" fontId="4" fillId="0" borderId="0" xfId="0" applyNumberFormat="1" applyFont="1"/>
    <xf numFmtId="165" fontId="4" fillId="0" borderId="76" xfId="0" applyNumberFormat="1" applyFont="1" applyBorder="1"/>
    <xf numFmtId="165" fontId="4" fillId="0" borderId="38" xfId="0" applyNumberFormat="1" applyFont="1" applyBorder="1"/>
    <xf numFmtId="165" fontId="4" fillId="0" borderId="10" xfId="0" applyNumberFormat="1" applyFont="1" applyBorder="1"/>
    <xf numFmtId="0" fontId="3" fillId="0" borderId="67" xfId="0" applyFont="1" applyBorder="1" applyAlignment="1">
      <alignment vertical="center"/>
    </xf>
    <xf numFmtId="165" fontId="4" fillId="0" borderId="8" xfId="0" applyNumberFormat="1" applyFont="1" applyBorder="1"/>
    <xf numFmtId="0" fontId="3" fillId="0" borderId="33" xfId="0" applyFont="1" applyBorder="1" applyAlignment="1">
      <alignment vertical="center"/>
    </xf>
    <xf numFmtId="164" fontId="4" fillId="0" borderId="0" xfId="0" applyNumberFormat="1" applyFont="1" applyAlignment="1">
      <alignment vertical="center"/>
    </xf>
    <xf numFmtId="0" fontId="4" fillId="0" borderId="77" xfId="0" applyFont="1" applyBorder="1"/>
    <xf numFmtId="0" fontId="3" fillId="0" borderId="78" xfId="0" applyFont="1" applyBorder="1" applyAlignment="1">
      <alignment vertical="center"/>
    </xf>
    <xf numFmtId="164" fontId="4" fillId="0" borderId="73" xfId="0" applyNumberFormat="1" applyFont="1" applyBorder="1" applyAlignment="1">
      <alignment vertical="center"/>
    </xf>
    <xf numFmtId="165" fontId="4" fillId="0" borderId="73" xfId="0" applyNumberFormat="1" applyFont="1" applyBorder="1"/>
    <xf numFmtId="0" fontId="4" fillId="0" borderId="65" xfId="0" applyFont="1" applyBorder="1"/>
    <xf numFmtId="165" fontId="4" fillId="0" borderId="79" xfId="0" applyNumberFormat="1" applyFont="1" applyBorder="1"/>
    <xf numFmtId="0" fontId="4" fillId="0" borderId="48" xfId="0" applyFont="1" applyBorder="1"/>
    <xf numFmtId="164" fontId="4" fillId="0" borderId="41" xfId="0" applyNumberFormat="1" applyFont="1" applyBorder="1" applyAlignment="1">
      <alignment vertical="center"/>
    </xf>
    <xf numFmtId="164" fontId="4" fillId="0" borderId="0" xfId="0" applyNumberFormat="1" applyFont="1"/>
    <xf numFmtId="174" fontId="50" fillId="10" borderId="38" xfId="7" applyNumberFormat="1" applyFont="1" applyFill="1" applyBorder="1" applyAlignment="1" applyProtection="1">
      <alignment vertical="center" wrapText="1"/>
      <protection locked="0"/>
    </xf>
    <xf numFmtId="0" fontId="41" fillId="0" borderId="39" xfId="0" applyFont="1" applyBorder="1"/>
    <xf numFmtId="0" fontId="41" fillId="0" borderId="67" xfId="0" applyFont="1" applyBorder="1"/>
    <xf numFmtId="0" fontId="42" fillId="0" borderId="0" xfId="0" applyFont="1" applyAlignment="1">
      <alignment vertical="center"/>
    </xf>
    <xf numFmtId="0" fontId="41" fillId="0" borderId="73" xfId="0" applyFont="1" applyBorder="1"/>
    <xf numFmtId="0" fontId="41" fillId="0" borderId="74" xfId="0" applyFont="1" applyBorder="1" applyAlignment="1">
      <alignment horizontal="left" vertical="center"/>
    </xf>
    <xf numFmtId="0" fontId="41" fillId="0" borderId="47" xfId="0" applyFont="1" applyBorder="1" applyAlignment="1">
      <alignment horizontal="left" vertical="center"/>
    </xf>
    <xf numFmtId="0" fontId="41" fillId="0" borderId="46" xfId="0" applyFont="1" applyBorder="1"/>
    <xf numFmtId="0" fontId="41" fillId="0" borderId="75" xfId="0" applyFont="1" applyBorder="1"/>
    <xf numFmtId="0" fontId="28" fillId="0" borderId="33" xfId="0" applyFont="1" applyBorder="1" applyAlignment="1">
      <alignment vertical="center"/>
    </xf>
    <xf numFmtId="164" fontId="41" fillId="0" borderId="0" xfId="0" applyNumberFormat="1" applyFont="1" applyAlignment="1">
      <alignment vertical="center"/>
    </xf>
    <xf numFmtId="165" fontId="41" fillId="0" borderId="0" xfId="0" applyNumberFormat="1" applyFont="1"/>
    <xf numFmtId="0" fontId="41" fillId="0" borderId="10" xfId="0" applyFont="1" applyBorder="1"/>
    <xf numFmtId="164" fontId="41" fillId="0" borderId="8" xfId="0" applyNumberFormat="1" applyFont="1" applyBorder="1" applyAlignment="1">
      <alignment vertical="center"/>
    </xf>
    <xf numFmtId="165" fontId="41" fillId="0" borderId="38" xfId="0" applyNumberFormat="1" applyFont="1" applyBorder="1"/>
    <xf numFmtId="0" fontId="42" fillId="0" borderId="33" xfId="0" applyFont="1" applyBorder="1" applyAlignment="1">
      <alignment vertical="center"/>
    </xf>
    <xf numFmtId="165" fontId="28" fillId="0" borderId="0" xfId="0" applyNumberFormat="1" applyFont="1"/>
    <xf numFmtId="0" fontId="41" fillId="0" borderId="38" xfId="0" applyFont="1" applyBorder="1"/>
    <xf numFmtId="0" fontId="41" fillId="0" borderId="77" xfId="0" applyFont="1" applyBorder="1"/>
    <xf numFmtId="0" fontId="41" fillId="0" borderId="78" xfId="0" applyFont="1" applyBorder="1" applyAlignment="1">
      <alignment vertical="center"/>
    </xf>
    <xf numFmtId="0" fontId="41" fillId="0" borderId="65" xfId="0" applyFont="1" applyBorder="1"/>
    <xf numFmtId="0" fontId="41" fillId="0" borderId="79" xfId="0" applyFont="1" applyBorder="1"/>
    <xf numFmtId="0" fontId="41" fillId="0" borderId="48" xfId="0" applyFont="1" applyBorder="1"/>
    <xf numFmtId="0" fontId="29" fillId="0" borderId="42" xfId="0" applyFont="1" applyBorder="1" applyAlignment="1">
      <alignment vertical="center"/>
    </xf>
    <xf numFmtId="164" fontId="41" fillId="0" borderId="41" xfId="0" applyNumberFormat="1" applyFont="1" applyBorder="1" applyAlignment="1">
      <alignment vertical="center"/>
    </xf>
    <xf numFmtId="0" fontId="41" fillId="0" borderId="41" xfId="0" applyFont="1" applyBorder="1"/>
    <xf numFmtId="164" fontId="41" fillId="0" borderId="0" xfId="0" applyNumberFormat="1" applyFont="1"/>
    <xf numFmtId="0" fontId="41" fillId="0" borderId="48" xfId="0" applyFont="1" applyBorder="1" applyAlignment="1">
      <alignment horizontal="left" vertical="center"/>
    </xf>
    <xf numFmtId="0" fontId="49" fillId="0" borderId="42" xfId="0" applyFont="1" applyBorder="1" applyAlignment="1">
      <alignment horizontal="left" vertical="center"/>
    </xf>
    <xf numFmtId="0" fontId="41" fillId="0" borderId="40" xfId="0" applyFont="1" applyBorder="1"/>
    <xf numFmtId="0" fontId="41" fillId="0" borderId="64" xfId="0" applyFont="1" applyBorder="1"/>
    <xf numFmtId="0" fontId="41" fillId="0" borderId="67" xfId="0" applyFont="1" applyBorder="1" applyAlignment="1">
      <alignment vertical="center"/>
    </xf>
    <xf numFmtId="0" fontId="28" fillId="0" borderId="33" xfId="0" applyFont="1" applyBorder="1" applyAlignment="1">
      <alignment vertical="center" wrapText="1"/>
    </xf>
    <xf numFmtId="165" fontId="41" fillId="0" borderId="8" xfId="0" applyNumberFormat="1" applyFont="1" applyBorder="1" applyAlignment="1">
      <alignment vertical="center"/>
    </xf>
    <xf numFmtId="0" fontId="41" fillId="0" borderId="33" xfId="0" applyFont="1" applyBorder="1" applyAlignment="1">
      <alignment vertical="center" wrapText="1"/>
    </xf>
    <xf numFmtId="165" fontId="41" fillId="0" borderId="8" xfId="0" applyNumberFormat="1" applyFont="1" applyBorder="1"/>
    <xf numFmtId="165" fontId="41" fillId="0" borderId="76" xfId="0" applyNumberFormat="1" applyFont="1" applyBorder="1"/>
    <xf numFmtId="0" fontId="29" fillId="0" borderId="33" xfId="0" applyFont="1" applyBorder="1" applyAlignment="1">
      <alignment vertical="center"/>
    </xf>
    <xf numFmtId="0" fontId="29" fillId="0" borderId="33" xfId="0" applyFont="1" applyBorder="1" applyAlignment="1">
      <alignment vertical="center" wrapText="1"/>
    </xf>
    <xf numFmtId="164" fontId="29" fillId="0" borderId="8" xfId="0" applyNumberFormat="1" applyFont="1" applyBorder="1" applyAlignment="1">
      <alignment vertical="center"/>
    </xf>
    <xf numFmtId="10" fontId="41" fillId="0" borderId="10" xfId="0" applyNumberFormat="1" applyFont="1" applyBorder="1"/>
    <xf numFmtId="164" fontId="28" fillId="0" borderId="0" xfId="0" applyNumberFormat="1" applyFont="1" applyAlignment="1">
      <alignment vertical="center"/>
    </xf>
    <xf numFmtId="9" fontId="41" fillId="0" borderId="10" xfId="0" applyNumberFormat="1" applyFont="1" applyBorder="1"/>
    <xf numFmtId="164" fontId="28" fillId="0" borderId="8" xfId="0" applyNumberFormat="1" applyFont="1" applyBorder="1" applyAlignment="1">
      <alignment vertical="center"/>
    </xf>
    <xf numFmtId="164" fontId="29" fillId="0" borderId="0" xfId="0" applyNumberFormat="1" applyFont="1" applyAlignment="1">
      <alignment vertical="center"/>
    </xf>
    <xf numFmtId="166" fontId="41" fillId="0" borderId="0" xfId="2" applyFont="1" applyBorder="1" applyProtection="1"/>
    <xf numFmtId="0" fontId="41" fillId="0" borderId="38" xfId="0" applyFont="1" applyBorder="1" applyAlignment="1">
      <alignment vertical="center"/>
    </xf>
    <xf numFmtId="166" fontId="41" fillId="0" borderId="0" xfId="2" applyFont="1" applyProtection="1"/>
    <xf numFmtId="165" fontId="41" fillId="0" borderId="0" xfId="0" applyNumberFormat="1" applyFont="1" applyProtection="1">
      <protection locked="0"/>
    </xf>
    <xf numFmtId="0" fontId="41" fillId="0" borderId="8" xfId="0" applyFont="1" applyBorder="1" applyAlignment="1" applyProtection="1">
      <alignment vertical="center"/>
      <protection locked="0"/>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horizontal="center" vertical="center" wrapText="1"/>
    </xf>
    <xf numFmtId="0" fontId="41" fillId="0" borderId="0" xfId="0" applyFont="1" applyAlignment="1">
      <alignment horizontal="center" vertical="center" wrapText="1"/>
    </xf>
    <xf numFmtId="0" fontId="3" fillId="0" borderId="41" xfId="0" applyFont="1" applyBorder="1" applyAlignment="1">
      <alignment horizontal="left" vertical="center" wrapText="1"/>
    </xf>
    <xf numFmtId="0" fontId="3" fillId="0" borderId="41" xfId="0" applyFont="1" applyBorder="1" applyAlignment="1">
      <alignment horizontal="center" vertical="center" wrapText="1"/>
    </xf>
    <xf numFmtId="0" fontId="3" fillId="0" borderId="64" xfId="0" applyFont="1" applyBorder="1" applyAlignment="1">
      <alignment horizontal="center" vertical="center" wrapText="1"/>
    </xf>
    <xf numFmtId="0" fontId="48" fillId="0" borderId="0" xfId="0" applyFont="1" applyAlignment="1">
      <alignment horizontal="center" wrapText="1"/>
    </xf>
    <xf numFmtId="0" fontId="4" fillId="0" borderId="0" xfId="0" applyFont="1" applyAlignment="1">
      <alignment horizontal="center" vertical="center" wrapText="1"/>
    </xf>
    <xf numFmtId="0" fontId="3" fillId="0" borderId="25" xfId="0" applyFont="1" applyBorder="1" applyAlignment="1">
      <alignment horizontal="left" vertical="center" wrapText="1"/>
    </xf>
    <xf numFmtId="0" fontId="3" fillId="0" borderId="40" xfId="0" applyFont="1" applyBorder="1" applyAlignment="1">
      <alignment horizontal="left" vertical="center" wrapText="1"/>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8" xfId="0" applyFont="1" applyBorder="1" applyAlignment="1">
      <alignment horizontal="left" vertical="center" wrapText="1"/>
    </xf>
    <xf numFmtId="0" fontId="3" fillId="0" borderId="8" xfId="0" applyFont="1" applyBorder="1" applyAlignment="1" applyProtection="1">
      <alignment horizontal="left" vertical="center" wrapText="1"/>
      <protection locked="0"/>
    </xf>
    <xf numFmtId="0" fontId="29" fillId="0" borderId="8" xfId="6" applyFont="1" applyBorder="1" applyAlignment="1" applyProtection="1">
      <alignment horizontal="left" vertical="center" wrapText="1"/>
      <protection locked="0"/>
    </xf>
    <xf numFmtId="0" fontId="3" fillId="0" borderId="48"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69" xfId="0" applyFont="1" applyBorder="1" applyAlignment="1">
      <alignment horizontal="center" vertical="center" wrapText="1"/>
    </xf>
    <xf numFmtId="0" fontId="4" fillId="0" borderId="33" xfId="0" applyFont="1" applyBorder="1" applyAlignment="1">
      <alignment horizontal="center" vertical="center" wrapText="1"/>
    </xf>
    <xf numFmtId="0" fontId="39" fillId="0" borderId="12" xfId="0" applyFont="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9" fillId="0" borderId="23"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8" fillId="0" borderId="32" xfId="0" applyFont="1" applyBorder="1" applyAlignment="1">
      <alignment horizontal="center" vertical="center"/>
    </xf>
    <xf numFmtId="0" fontId="39" fillId="0" borderId="23"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43" fontId="38" fillId="0" borderId="12" xfId="5" applyFont="1" applyBorder="1" applyAlignment="1">
      <alignment horizontal="center" vertical="center"/>
    </xf>
    <xf numFmtId="43" fontId="38" fillId="0" borderId="14" xfId="5" applyFont="1" applyBorder="1" applyAlignment="1">
      <alignment horizontal="center" vertical="center"/>
    </xf>
    <xf numFmtId="43" fontId="38" fillId="0" borderId="13" xfId="5" applyFont="1" applyBorder="1" applyAlignment="1">
      <alignment horizontal="center" vertical="center"/>
    </xf>
    <xf numFmtId="0" fontId="3" fillId="0" borderId="40" xfId="0" applyFont="1" applyBorder="1" applyAlignment="1">
      <alignment horizontal="center" vertical="center" wrapText="1"/>
    </xf>
    <xf numFmtId="0" fontId="41" fillId="0" borderId="22" xfId="0" applyFont="1" applyBorder="1" applyAlignment="1" applyProtection="1">
      <alignment horizontal="center" vertical="center" wrapText="1"/>
      <protection locked="0"/>
    </xf>
    <xf numFmtId="0" fontId="42" fillId="0" borderId="13" xfId="0" applyFont="1" applyBorder="1" applyAlignment="1" applyProtection="1">
      <alignment horizontal="left" vertical="center" wrapText="1"/>
      <protection locked="0"/>
    </xf>
    <xf numFmtId="0" fontId="41" fillId="0" borderId="21" xfId="0" applyFont="1" applyBorder="1" applyAlignment="1" applyProtection="1">
      <alignment horizontal="center" vertical="center" wrapText="1"/>
      <protection locked="0"/>
    </xf>
    <xf numFmtId="0" fontId="42" fillId="0" borderId="13" xfId="0" applyFont="1" applyBorder="1" applyAlignment="1" applyProtection="1">
      <alignment horizontal="center" vertical="center" wrapText="1"/>
      <protection locked="0"/>
    </xf>
    <xf numFmtId="0" fontId="42" fillId="0" borderId="14" xfId="0" applyFont="1" applyBorder="1" applyAlignment="1" applyProtection="1">
      <alignment horizontal="center" vertical="center" wrapText="1"/>
      <protection locked="0"/>
    </xf>
    <xf numFmtId="0" fontId="41" fillId="0" borderId="33" xfId="0" applyFont="1" applyBorder="1" applyAlignment="1">
      <alignment horizontal="center" vertical="center" wrapText="1"/>
    </xf>
    <xf numFmtId="0" fontId="41" fillId="0" borderId="0" xfId="0" applyFont="1" applyAlignment="1" applyProtection="1">
      <alignment horizontal="center" vertical="center" wrapText="1"/>
      <protection locked="0"/>
    </xf>
    <xf numFmtId="0" fontId="41" fillId="0" borderId="10" xfId="0" applyFont="1" applyBorder="1" applyAlignment="1" applyProtection="1">
      <alignment horizontal="center" vertical="center" wrapText="1"/>
      <protection locked="0"/>
    </xf>
    <xf numFmtId="0" fontId="3" fillId="0" borderId="22" xfId="0" applyFont="1" applyBorder="1" applyAlignment="1">
      <alignment horizontal="left" vertical="center" wrapText="1"/>
    </xf>
    <xf numFmtId="0" fontId="4" fillId="0" borderId="1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4" xfId="0" applyFont="1" applyBorder="1" applyAlignment="1">
      <alignment horizontal="center" vertical="center" wrapText="1"/>
    </xf>
    <xf numFmtId="0" fontId="42" fillId="0" borderId="23" xfId="0" applyFont="1" applyBorder="1" applyAlignment="1" applyProtection="1">
      <alignment horizontal="left" vertical="center" wrapText="1"/>
      <protection locked="0"/>
    </xf>
    <xf numFmtId="0" fontId="42" fillId="0" borderId="12" xfId="0" applyFont="1" applyBorder="1" applyAlignment="1" applyProtection="1">
      <alignment horizontal="center" vertical="center" wrapText="1"/>
      <protection locked="0"/>
    </xf>
    <xf numFmtId="0" fontId="42" fillId="0" borderId="13" xfId="6" applyFont="1" applyBorder="1" applyAlignment="1" applyProtection="1">
      <alignment horizontal="left" vertical="center" wrapText="1"/>
      <protection locked="0"/>
    </xf>
    <xf numFmtId="0" fontId="42" fillId="0" borderId="13" xfId="6" applyFont="1" applyBorder="1" applyAlignment="1" applyProtection="1">
      <alignment horizontal="center" vertical="center" wrapText="1"/>
      <protection locked="0"/>
    </xf>
    <xf numFmtId="0" fontId="42" fillId="0" borderId="14" xfId="6"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9" fillId="0" borderId="15" xfId="0" applyFont="1" applyBorder="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0" fontId="3" fillId="0" borderId="67" xfId="0" applyFont="1" applyBorder="1" applyAlignment="1">
      <alignment horizontal="left" wrapText="1"/>
    </xf>
    <xf numFmtId="0" fontId="3" fillId="0" borderId="33" xfId="0" applyFont="1" applyBorder="1" applyAlignment="1">
      <alignment horizontal="left" wrapText="1"/>
    </xf>
    <xf numFmtId="0" fontId="3" fillId="0" borderId="67" xfId="0" applyFont="1" applyBorder="1" applyAlignment="1">
      <alignment horizontal="left" vertical="center"/>
    </xf>
    <xf numFmtId="0" fontId="3" fillId="0" borderId="33" xfId="0" applyFont="1" applyBorder="1" applyAlignment="1">
      <alignment horizontal="left" vertical="center"/>
    </xf>
    <xf numFmtId="0" fontId="3" fillId="0" borderId="74" xfId="0" applyFont="1" applyBorder="1" applyAlignment="1">
      <alignment horizontal="left" vertical="center"/>
    </xf>
    <xf numFmtId="0" fontId="3" fillId="0" borderId="39" xfId="0" applyFont="1" applyBorder="1" applyAlignment="1">
      <alignment horizontal="left" vertical="center"/>
    </xf>
    <xf numFmtId="0" fontId="4" fillId="0" borderId="77" xfId="0" applyFont="1" applyBorder="1" applyAlignment="1">
      <alignment horizontal="left" vertical="center"/>
    </xf>
    <xf numFmtId="0" fontId="4" fillId="0" borderId="73" xfId="0" applyFont="1" applyBorder="1" applyAlignment="1">
      <alignment horizontal="left" vertical="center"/>
    </xf>
    <xf numFmtId="0" fontId="3" fillId="0" borderId="67" xfId="0" applyFont="1" applyBorder="1" applyAlignment="1">
      <alignment horizontal="left"/>
    </xf>
    <xf numFmtId="0" fontId="3" fillId="0" borderId="33" xfId="0" applyFont="1" applyBorder="1" applyAlignment="1">
      <alignment horizontal="left"/>
    </xf>
    <xf numFmtId="0" fontId="4" fillId="0" borderId="67" xfId="0" applyFont="1" applyBorder="1" applyAlignment="1">
      <alignment horizontal="center" vertical="center" wrapText="1"/>
    </xf>
    <xf numFmtId="164" fontId="3" fillId="0" borderId="40" xfId="0" applyNumberFormat="1" applyFont="1" applyBorder="1" applyAlignment="1">
      <alignment horizontal="center" vertical="center"/>
    </xf>
    <xf numFmtId="164" fontId="3" fillId="0" borderId="41" xfId="0" applyNumberFormat="1" applyFont="1" applyBorder="1" applyAlignment="1">
      <alignment horizontal="center" vertical="center"/>
    </xf>
    <xf numFmtId="164" fontId="3" fillId="0" borderId="64" xfId="0" applyNumberFormat="1" applyFont="1" applyBorder="1" applyAlignment="1">
      <alignment horizontal="center" vertical="center"/>
    </xf>
    <xf numFmtId="0" fontId="4" fillId="0" borderId="39"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9" xfId="0" applyFont="1" applyBorder="1" applyAlignment="1">
      <alignment horizontal="center" vertical="center" wrapText="1"/>
    </xf>
    <xf numFmtId="0" fontId="50" fillId="0" borderId="36" xfId="7" applyFont="1" applyBorder="1" applyAlignment="1">
      <alignment vertical="center" wrapText="1"/>
    </xf>
    <xf numFmtId="0" fontId="56" fillId="0" borderId="36" xfId="7" applyFont="1" applyBorder="1" applyAlignment="1">
      <alignment vertical="center" wrapText="1"/>
    </xf>
    <xf numFmtId="0" fontId="41" fillId="0" borderId="67" xfId="0" applyFont="1" applyBorder="1" applyAlignment="1">
      <alignment horizontal="center" vertical="center" wrapText="1"/>
    </xf>
    <xf numFmtId="0" fontId="41" fillId="0" borderId="77" xfId="0" applyFont="1" applyBorder="1" applyAlignment="1">
      <alignment horizontal="left" vertical="center"/>
    </xf>
    <xf numFmtId="0" fontId="41" fillId="0" borderId="73" xfId="0" applyFont="1" applyBorder="1" applyAlignment="1">
      <alignment horizontal="left" vertical="center"/>
    </xf>
    <xf numFmtId="164" fontId="29" fillId="0" borderId="40" xfId="0" applyNumberFormat="1" applyFont="1" applyBorder="1" applyAlignment="1">
      <alignment horizontal="center" vertical="center"/>
    </xf>
    <xf numFmtId="164" fontId="29" fillId="0" borderId="41" xfId="0" applyNumberFormat="1" applyFont="1" applyBorder="1" applyAlignment="1">
      <alignment horizontal="center" vertical="center"/>
    </xf>
    <xf numFmtId="164" fontId="29" fillId="0" borderId="64" xfId="0" applyNumberFormat="1" applyFont="1" applyBorder="1" applyAlignment="1">
      <alignment horizontal="center" vertical="center"/>
    </xf>
    <xf numFmtId="0" fontId="29" fillId="0" borderId="74" xfId="0" applyFont="1" applyBorder="1" applyAlignment="1">
      <alignment horizontal="left" vertical="center"/>
    </xf>
    <xf numFmtId="0" fontId="42" fillId="0" borderId="39" xfId="0" applyFont="1" applyBorder="1" applyAlignment="1">
      <alignment horizontal="left" vertical="center"/>
    </xf>
    <xf numFmtId="0" fontId="41" fillId="0" borderId="39" xfId="0" applyFont="1" applyBorder="1" applyAlignment="1">
      <alignment horizontal="center" vertical="center" wrapText="1"/>
    </xf>
    <xf numFmtId="0" fontId="41" fillId="0" borderId="75" xfId="0" applyFont="1" applyBorder="1" applyAlignment="1">
      <alignment horizontal="center" vertical="center" wrapText="1"/>
    </xf>
    <xf numFmtId="0" fontId="41" fillId="0" borderId="38" xfId="0" applyFont="1" applyBorder="1" applyAlignment="1">
      <alignment horizontal="center" vertical="center" wrapText="1"/>
    </xf>
    <xf numFmtId="0" fontId="41" fillId="0" borderId="73" xfId="0" applyFont="1" applyBorder="1" applyAlignment="1">
      <alignment horizontal="center" vertical="center" wrapText="1"/>
    </xf>
    <xf numFmtId="0" fontId="41" fillId="0" borderId="79" xfId="0" applyFont="1" applyBorder="1" applyAlignment="1">
      <alignment horizontal="center" vertical="center" wrapText="1"/>
    </xf>
    <xf numFmtId="0" fontId="29" fillId="0" borderId="67" xfId="0" applyFont="1" applyBorder="1" applyAlignment="1">
      <alignment horizontal="left" vertical="center"/>
    </xf>
    <xf numFmtId="0" fontId="42" fillId="0" borderId="33" xfId="0" applyFont="1" applyBorder="1" applyAlignment="1">
      <alignment horizontal="left" vertical="center"/>
    </xf>
    <xf numFmtId="0" fontId="42" fillId="0" borderId="67" xfId="0" applyFont="1" applyBorder="1" applyAlignment="1">
      <alignment horizontal="left" wrapText="1"/>
    </xf>
    <xf numFmtId="0" fontId="42" fillId="0" borderId="33" xfId="0" applyFont="1" applyBorder="1" applyAlignment="1">
      <alignment horizontal="left" wrapText="1"/>
    </xf>
    <xf numFmtId="0" fontId="29" fillId="0" borderId="67" xfId="0" applyFont="1" applyBorder="1" applyAlignment="1">
      <alignment horizontal="left"/>
    </xf>
    <xf numFmtId="0" fontId="42" fillId="0" borderId="33" xfId="0" applyFont="1" applyBorder="1" applyAlignment="1">
      <alignment horizontal="left"/>
    </xf>
    <xf numFmtId="0" fontId="3" fillId="0" borderId="0" xfId="0" applyFont="1" applyAlignment="1">
      <alignment horizontal="left" wrapText="1"/>
    </xf>
    <xf numFmtId="0" fontId="3"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xf>
  </cellXfs>
  <cellStyles count="8">
    <cellStyle name="Comma" xfId="5" builtinId="3"/>
    <cellStyle name="Comma0" xfId="4" xr:uid="{5832ABAE-57AD-4B09-A916-9C14EC75CB44}"/>
    <cellStyle name="Currency" xfId="2" builtinId="4" customBuiltin="1"/>
    <cellStyle name="Normal" xfId="0" builtinId="0"/>
    <cellStyle name="Normal 13" xfId="6" xr:uid="{743CF2A0-B9FC-40B1-92BD-83EBA3EA1D6A}"/>
    <cellStyle name="Normal 2" xfId="1" xr:uid="{10CEE35E-E4E8-4975-B0EE-BA5CCAB91304}"/>
    <cellStyle name="Normal 3" xfId="7" xr:uid="{5B473596-37F0-4E75-A600-29CB5A5941A5}"/>
    <cellStyle name="Percent" xfId="3" builtinId="5"/>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AppData\Local\Microsoft\Windows\INetCache\Content.Outlook\ISR7J9DF\P.004-056-2022-1%20-%20Balanced%20Rate%20-Khula%20Afrika%20Sanral%2025%20January%202023.xlsx" TargetMode="External"/><Relationship Id="rId1" Type="http://schemas.openxmlformats.org/officeDocument/2006/relationships/externalLinkPath" Target="https://d.docs.live.net/Users/User/AppData/Local/Microsoft/Windows/INetCache/Content.Outlook/ISR7J9DF/P.004-056-2022-1%20-%20Balanced%20Rate%20-Khula%20Afrika%20Sanral%2025%20January%20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d472f3f26e929289/Documents/Projects/02.%20Servinet%20-%20Tete%20Bridge%20Repair/5.%20Documentation%20and%20Procurement%20Stage/2.%20Bill%20of%20Quantities/P.002-056-2022-1F%20Pricing%20Schedule%20(G1).xlsx" TargetMode="External"/><Relationship Id="rId1" Type="http://schemas.openxmlformats.org/officeDocument/2006/relationships/externalLinkPath" Target="https://d.docs.live.net/d472f3f26e929289/Documents/Projects/02.%20Servinet%20-%20Tete%20Bridge%20Repair/5.%20Documentation%20and%20Procurement%20Stage/2.%20Bill%20of%20Quantities/P.002-056-2022-1F%20Pricing%20Schedule%20(G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1.2"/>
      <sheetName val="C1.3"/>
      <sheetName val="C1.5"/>
      <sheetName val="C1.7"/>
      <sheetName val="C2.1"/>
      <sheetName val="C3.1"/>
      <sheetName val="C4.1"/>
      <sheetName val="C4.3"/>
      <sheetName val="C4.4"/>
      <sheetName val="C4.5"/>
      <sheetName val="C5.1"/>
      <sheetName val="C6.1"/>
      <sheetName val="C6.2"/>
      <sheetName val="C7.1"/>
      <sheetName val="C7.2"/>
      <sheetName val="C7.3"/>
      <sheetName val="C7.4"/>
      <sheetName val="C7.5"/>
      <sheetName val="C7.6"/>
      <sheetName val="C8.2"/>
      <sheetName val="C8.5"/>
      <sheetName val="C8.7"/>
      <sheetName val="C8.8"/>
      <sheetName val="C9.1"/>
      <sheetName val="C10.1"/>
      <sheetName val="C11.1"/>
      <sheetName val="C11.2"/>
      <sheetName val="C11.6"/>
      <sheetName val="C11.7"/>
      <sheetName val="C13.8"/>
      <sheetName val="C14.9"/>
      <sheetName val="Sect D - D1000"/>
      <sheetName val="Summary of Pricing"/>
    </sheetNames>
    <sheetDataSet>
      <sheetData sheetId="0">
        <row r="1">
          <cell r="B1" t="str">
            <v>SANRAL P.004-056-2022/1: 
FOR: FLOOD REPAIRS OF THE TETE RIVER BRIDGE AND ROAD PAVEMENT ON PROVINCIAL ROUTE R102 IN SHAKASKRAAL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on"/>
      <sheetName val="C1.2"/>
      <sheetName val="C1.3"/>
      <sheetName val="C1.4"/>
      <sheetName val="C1.5"/>
      <sheetName val="C1.6 (2)"/>
      <sheetName val="C1.6"/>
      <sheetName val="C1.7"/>
      <sheetName val="C2.1"/>
      <sheetName val="C2.2"/>
      <sheetName val="C2.3"/>
      <sheetName val="C2.4"/>
      <sheetName val="C3.1"/>
      <sheetName val="C3.2"/>
      <sheetName val="C3.3"/>
      <sheetName val="C4.1"/>
      <sheetName val="C4.2"/>
      <sheetName val="C4.3"/>
      <sheetName val="C4.4"/>
      <sheetName val="C4.5"/>
      <sheetName val="C5.1"/>
      <sheetName val="C5.2"/>
      <sheetName val="C5.3"/>
      <sheetName val="C5.4"/>
      <sheetName val="C5.5"/>
      <sheetName val="C6.1"/>
      <sheetName val="C6.2"/>
      <sheetName val="C7.1"/>
      <sheetName val="C7.2"/>
      <sheetName val="C7.3"/>
      <sheetName val="C7.4"/>
      <sheetName val="C7.5"/>
      <sheetName val="C7.6"/>
      <sheetName val="C8.1"/>
      <sheetName val="C8.2"/>
      <sheetName val="C8.3"/>
      <sheetName val="C8.4"/>
      <sheetName val="C8.5"/>
      <sheetName val="C8.6"/>
      <sheetName val="C8.7"/>
      <sheetName val="C8.8"/>
      <sheetName val="C8.9"/>
      <sheetName val="C9.1"/>
      <sheetName val="C10.1"/>
      <sheetName val="C11.1"/>
      <sheetName val="C11.2"/>
      <sheetName val="C11.4"/>
      <sheetName val="C11.6"/>
      <sheetName val="C11.7"/>
      <sheetName val="C11.8"/>
      <sheetName val="C11.9"/>
      <sheetName val="C12.1"/>
      <sheetName val="C12.3"/>
      <sheetName val="C12.2"/>
      <sheetName val="C12.4"/>
      <sheetName val="C12.5"/>
      <sheetName val="C12.6"/>
      <sheetName val="C12.7"/>
      <sheetName val="C12.8"/>
      <sheetName val="C12.9"/>
      <sheetName val="C12.10"/>
      <sheetName val="C12.11"/>
      <sheetName val="C12.12"/>
      <sheetName val="C13.1"/>
      <sheetName val="C13.2"/>
      <sheetName val="C13.3"/>
      <sheetName val="C13.4"/>
      <sheetName val="C13.5"/>
      <sheetName val="C13.6"/>
      <sheetName val="C13.7"/>
      <sheetName val="C13.8"/>
      <sheetName val="C13.9"/>
      <sheetName val="C13.10"/>
      <sheetName val="C13.11"/>
      <sheetName val="C13.12"/>
      <sheetName val="C13.13"/>
      <sheetName val="C13.14"/>
      <sheetName val="C14.1"/>
      <sheetName val="C14.2"/>
      <sheetName val="C14.3"/>
      <sheetName val="C14.4"/>
      <sheetName val="C14.6"/>
      <sheetName val="C14.5"/>
      <sheetName val="C14.7"/>
      <sheetName val="Sheet1"/>
      <sheetName val="C14.8"/>
      <sheetName val="C14.9"/>
      <sheetName val="C14.10"/>
      <sheetName val="C14.11"/>
      <sheetName val="C20.1"/>
      <sheetName val="Sect D - D1000"/>
      <sheetName val="Summary of Pricing"/>
    </sheetNames>
    <sheetDataSet>
      <sheetData sheetId="0"/>
      <sheetData sheetId="1">
        <row r="69">
          <cell r="H69">
            <v>1821489.75</v>
          </cell>
        </row>
      </sheetData>
      <sheetData sheetId="2">
        <row r="20">
          <cell r="H20">
            <v>1342000.0024999999</v>
          </cell>
        </row>
      </sheetData>
      <sheetData sheetId="3">
        <row r="107">
          <cell r="G107">
            <v>1433670</v>
          </cell>
        </row>
      </sheetData>
      <sheetData sheetId="4">
        <row r="36">
          <cell r="I36">
            <v>726466.62466666673</v>
          </cell>
        </row>
      </sheetData>
      <sheetData sheetId="5"/>
      <sheetData sheetId="6">
        <row r="41">
          <cell r="G41">
            <v>566500</v>
          </cell>
        </row>
      </sheetData>
      <sheetData sheetId="7">
        <row r="20">
          <cell r="H20">
            <v>1372500</v>
          </cell>
        </row>
      </sheetData>
      <sheetData sheetId="8">
        <row r="146">
          <cell r="H146">
            <v>120929</v>
          </cell>
        </row>
      </sheetData>
      <sheetData sheetId="9">
        <row r="73">
          <cell r="H73">
            <v>0</v>
          </cell>
        </row>
      </sheetData>
      <sheetData sheetId="10">
        <row r="226">
          <cell r="H226">
            <v>0</v>
          </cell>
        </row>
      </sheetData>
      <sheetData sheetId="11">
        <row r="26">
          <cell r="H26">
            <v>0</v>
          </cell>
        </row>
      </sheetData>
      <sheetData sheetId="12">
        <row r="90">
          <cell r="H90">
            <v>1668450</v>
          </cell>
        </row>
      </sheetData>
      <sheetData sheetId="13">
        <row r="104">
          <cell r="H104">
            <v>0</v>
          </cell>
        </row>
      </sheetData>
      <sheetData sheetId="14">
        <row r="65">
          <cell r="H65">
            <v>1752100</v>
          </cell>
        </row>
      </sheetData>
      <sheetData sheetId="15">
        <row r="81">
          <cell r="H81">
            <v>0</v>
          </cell>
        </row>
      </sheetData>
      <sheetData sheetId="16">
        <row r="70">
          <cell r="H70">
            <v>0</v>
          </cell>
        </row>
      </sheetData>
      <sheetData sheetId="17">
        <row r="118">
          <cell r="I118">
            <v>1032245</v>
          </cell>
        </row>
      </sheetData>
      <sheetData sheetId="18">
        <row r="80">
          <cell r="H80">
            <v>461000</v>
          </cell>
        </row>
      </sheetData>
      <sheetData sheetId="19">
        <row r="19">
          <cell r="G19">
            <v>0</v>
          </cell>
        </row>
      </sheetData>
      <sheetData sheetId="20">
        <row r="95">
          <cell r="I95">
            <v>25850</v>
          </cell>
        </row>
      </sheetData>
      <sheetData sheetId="21">
        <row r="51">
          <cell r="H51">
            <v>61000</v>
          </cell>
        </row>
      </sheetData>
      <sheetData sheetId="22">
        <row r="88">
          <cell r="H88">
            <v>0</v>
          </cell>
        </row>
      </sheetData>
      <sheetData sheetId="23">
        <row r="49">
          <cell r="H49">
            <v>0</v>
          </cell>
        </row>
      </sheetData>
      <sheetData sheetId="24">
        <row r="148">
          <cell r="I148">
            <v>669450</v>
          </cell>
        </row>
      </sheetData>
      <sheetData sheetId="25">
        <row r="52">
          <cell r="H52">
            <v>0</v>
          </cell>
        </row>
      </sheetData>
      <sheetData sheetId="26">
        <row r="16">
          <cell r="G16">
            <v>0</v>
          </cell>
        </row>
      </sheetData>
      <sheetData sheetId="27">
        <row r="16">
          <cell r="G16">
            <v>0</v>
          </cell>
        </row>
      </sheetData>
      <sheetData sheetId="28">
        <row r="38">
          <cell r="H38">
            <v>0</v>
          </cell>
        </row>
      </sheetData>
      <sheetData sheetId="29">
        <row r="48">
          <cell r="G48">
            <v>0</v>
          </cell>
        </row>
      </sheetData>
      <sheetData sheetId="30">
        <row r="8">
          <cell r="G8">
            <v>0</v>
          </cell>
        </row>
      </sheetData>
      <sheetData sheetId="31">
        <row r="9">
          <cell r="G9">
            <v>0</v>
          </cell>
        </row>
      </sheetData>
      <sheetData sheetId="32">
        <row r="9">
          <cell r="G9">
            <v>0</v>
          </cell>
        </row>
      </sheetData>
      <sheetData sheetId="33">
        <row r="17">
          <cell r="G17">
            <v>60000</v>
          </cell>
        </row>
      </sheetData>
      <sheetData sheetId="34">
        <row r="22">
          <cell r="H22">
            <v>0</v>
          </cell>
        </row>
      </sheetData>
      <sheetData sheetId="35">
        <row r="12">
          <cell r="G12">
            <v>0</v>
          </cell>
        </row>
      </sheetData>
      <sheetData sheetId="36">
        <row r="16">
          <cell r="H16">
            <v>0</v>
          </cell>
        </row>
      </sheetData>
      <sheetData sheetId="37">
        <row r="18">
          <cell r="H18">
            <v>0</v>
          </cell>
        </row>
      </sheetData>
      <sheetData sheetId="38">
        <row r="11">
          <cell r="G11">
            <v>0</v>
          </cell>
        </row>
      </sheetData>
      <sheetData sheetId="39">
        <row r="14">
          <cell r="G14">
            <v>0</v>
          </cell>
        </row>
      </sheetData>
      <sheetData sheetId="40">
        <row r="68">
          <cell r="H68">
            <v>0</v>
          </cell>
        </row>
      </sheetData>
      <sheetData sheetId="41">
        <row r="20">
          <cell r="G20">
            <v>0</v>
          </cell>
        </row>
      </sheetData>
      <sheetData sheetId="42">
        <row r="102">
          <cell r="H102">
            <v>861833.12</v>
          </cell>
        </row>
      </sheetData>
      <sheetData sheetId="43">
        <row r="127">
          <cell r="H127">
            <v>0</v>
          </cell>
        </row>
      </sheetData>
      <sheetData sheetId="44">
        <row r="37">
          <cell r="H37">
            <v>29300</v>
          </cell>
        </row>
      </sheetData>
      <sheetData sheetId="45"/>
      <sheetData sheetId="46">
        <row r="80">
          <cell r="H80">
            <v>812850</v>
          </cell>
        </row>
      </sheetData>
      <sheetData sheetId="47">
        <row r="20">
          <cell r="H20">
            <v>30750</v>
          </cell>
        </row>
      </sheetData>
      <sheetData sheetId="48">
        <row r="16">
          <cell r="G16">
            <v>121125</v>
          </cell>
        </row>
      </sheetData>
      <sheetData sheetId="49">
        <row r="54">
          <cell r="H54">
            <v>0</v>
          </cell>
        </row>
      </sheetData>
      <sheetData sheetId="50">
        <row r="14">
          <cell r="G14">
            <v>0</v>
          </cell>
        </row>
      </sheetData>
      <sheetData sheetId="51">
        <row r="77">
          <cell r="H77">
            <v>0</v>
          </cell>
        </row>
      </sheetData>
      <sheetData sheetId="52">
        <row r="81">
          <cell r="G81">
            <v>0</v>
          </cell>
        </row>
      </sheetData>
      <sheetData sheetId="53">
        <row r="33">
          <cell r="G33">
            <v>0</v>
          </cell>
        </row>
      </sheetData>
      <sheetData sheetId="54">
        <row r="40">
          <cell r="G40">
            <v>0</v>
          </cell>
        </row>
      </sheetData>
      <sheetData sheetId="55">
        <row r="26">
          <cell r="G26">
            <v>0</v>
          </cell>
        </row>
      </sheetData>
      <sheetData sheetId="56">
        <row r="47">
          <cell r="H47">
            <v>4642000</v>
          </cell>
        </row>
      </sheetData>
      <sheetData sheetId="57">
        <row r="15">
          <cell r="G15">
            <v>0</v>
          </cell>
        </row>
      </sheetData>
      <sheetData sheetId="58">
        <row r="27">
          <cell r="G27">
            <v>0</v>
          </cell>
        </row>
      </sheetData>
      <sheetData sheetId="59">
        <row r="20">
          <cell r="F20">
            <v>0</v>
          </cell>
        </row>
      </sheetData>
      <sheetData sheetId="60">
        <row r="15">
          <cell r="F15">
            <v>0</v>
          </cell>
        </row>
      </sheetData>
      <sheetData sheetId="61">
        <row r="21">
          <cell r="F21">
            <v>0</v>
          </cell>
        </row>
      </sheetData>
      <sheetData sheetId="62">
        <row r="18">
          <cell r="G18">
            <v>0</v>
          </cell>
        </row>
      </sheetData>
      <sheetData sheetId="63">
        <row r="90">
          <cell r="H90">
            <v>715625</v>
          </cell>
        </row>
      </sheetData>
      <sheetData sheetId="64">
        <row r="20">
          <cell r="G20">
            <v>38000</v>
          </cell>
        </row>
      </sheetData>
      <sheetData sheetId="65">
        <row r="19">
          <cell r="H19">
            <v>115000</v>
          </cell>
        </row>
      </sheetData>
      <sheetData sheetId="66">
        <row r="58">
          <cell r="H58">
            <v>314000</v>
          </cell>
        </row>
      </sheetData>
      <sheetData sheetId="67">
        <row r="18">
          <cell r="G18">
            <v>0</v>
          </cell>
        </row>
      </sheetData>
      <sheetData sheetId="68">
        <row r="20">
          <cell r="G20">
            <v>110000</v>
          </cell>
        </row>
      </sheetData>
      <sheetData sheetId="69">
        <row r="46">
          <cell r="H46">
            <v>46875</v>
          </cell>
        </row>
      </sheetData>
      <sheetData sheetId="70">
        <row r="42">
          <cell r="H42">
            <v>83200</v>
          </cell>
        </row>
      </sheetData>
      <sheetData sheetId="71">
        <row r="24">
          <cell r="H24">
            <v>0</v>
          </cell>
        </row>
      </sheetData>
      <sheetData sheetId="72">
        <row r="18">
          <cell r="G18">
            <v>0</v>
          </cell>
        </row>
      </sheetData>
      <sheetData sheetId="73">
        <row r="10">
          <cell r="G10">
            <v>0</v>
          </cell>
        </row>
      </sheetData>
      <sheetData sheetId="74">
        <row r="11">
          <cell r="G11">
            <v>0</v>
          </cell>
        </row>
      </sheetData>
      <sheetData sheetId="75">
        <row r="36">
          <cell r="G36">
            <v>0</v>
          </cell>
        </row>
      </sheetData>
      <sheetData sheetId="76">
        <row r="13">
          <cell r="I13">
            <v>0</v>
          </cell>
        </row>
      </sheetData>
      <sheetData sheetId="77">
        <row r="29">
          <cell r="I29">
            <v>0</v>
          </cell>
        </row>
      </sheetData>
      <sheetData sheetId="78">
        <row r="28">
          <cell r="G28">
            <v>0</v>
          </cell>
        </row>
      </sheetData>
      <sheetData sheetId="79">
        <row r="21">
          <cell r="G21">
            <v>0</v>
          </cell>
        </row>
      </sheetData>
      <sheetData sheetId="80">
        <row r="27">
          <cell r="H27">
            <v>0</v>
          </cell>
        </row>
      </sheetData>
      <sheetData sheetId="81">
        <row r="15">
          <cell r="G15">
            <v>0</v>
          </cell>
        </row>
      </sheetData>
      <sheetData sheetId="82">
        <row r="24">
          <cell r="G24">
            <v>268250</v>
          </cell>
        </row>
      </sheetData>
      <sheetData sheetId="83">
        <row r="12">
          <cell r="G12">
            <v>1700</v>
          </cell>
        </row>
      </sheetData>
      <sheetData sheetId="84"/>
      <sheetData sheetId="85">
        <row r="23">
          <cell r="G23">
            <v>0</v>
          </cell>
        </row>
      </sheetData>
      <sheetData sheetId="86">
        <row r="41">
          <cell r="G41">
            <v>133750</v>
          </cell>
        </row>
      </sheetData>
      <sheetData sheetId="87">
        <row r="15">
          <cell r="G15">
            <v>0</v>
          </cell>
        </row>
      </sheetData>
      <sheetData sheetId="88">
        <row r="10">
          <cell r="G10">
            <v>0</v>
          </cell>
        </row>
      </sheetData>
      <sheetData sheetId="89">
        <row r="36">
          <cell r="I36">
            <v>705000</v>
          </cell>
        </row>
      </sheetData>
      <sheetData sheetId="90">
        <row r="85">
          <cell r="H85">
            <v>165000</v>
          </cell>
        </row>
      </sheetData>
      <sheetData sheetId="9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ED84-A0B1-41AF-A740-113C9B4AC2C0}">
  <dimension ref="B20:I20"/>
  <sheetViews>
    <sheetView topLeftCell="A19" zoomScaleNormal="100" workbookViewId="0">
      <selection activeCell="G30" sqref="G30"/>
    </sheetView>
  </sheetViews>
  <sheetFormatPr defaultRowHeight="13.2" x14ac:dyDescent="0.25"/>
  <sheetData>
    <row r="20" spans="2:9" ht="126" customHeight="1" x14ac:dyDescent="0.55000000000000004">
      <c r="B20" s="1075" t="s">
        <v>5028</v>
      </c>
      <c r="C20" s="1075"/>
      <c r="D20" s="1075"/>
      <c r="E20" s="1075"/>
      <c r="F20" s="1075"/>
      <c r="G20" s="1075"/>
      <c r="H20" s="1075"/>
      <c r="I20" s="1075"/>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F9F8-D8DD-447F-82AB-F33BE472DE6C}">
  <sheetPr codeName="Sheet9"/>
  <dimension ref="A1:I1048474"/>
  <sheetViews>
    <sheetView view="pageBreakPreview" zoomScaleNormal="100" zoomScaleSheetLayoutView="100" workbookViewId="0"/>
  </sheetViews>
  <sheetFormatPr defaultRowHeight="13.2" x14ac:dyDescent="0.25"/>
  <cols>
    <col min="1" max="1" width="9.33203125" customWidth="1"/>
    <col min="2" max="2" width="9" bestFit="1" customWidth="1"/>
    <col min="3" max="3" width="3.33203125" bestFit="1" customWidth="1"/>
    <col min="4" max="4" width="40.6640625" customWidth="1"/>
    <col min="5" max="5" width="18.44140625" bestFit="1" customWidth="1"/>
    <col min="6" max="8" width="20.6640625" customWidth="1"/>
    <col min="258" max="258" width="9.33203125" customWidth="1"/>
    <col min="259" max="259" width="6.6640625" customWidth="1"/>
    <col min="260" max="260" width="40.6640625" customWidth="1"/>
    <col min="261" max="264" width="9.33203125" customWidth="1"/>
    <col min="514" max="514" width="9.33203125" customWidth="1"/>
    <col min="515" max="515" width="6.6640625" customWidth="1"/>
    <col min="516" max="516" width="40.6640625" customWidth="1"/>
    <col min="517" max="520" width="9.33203125" customWidth="1"/>
    <col min="770" max="770" width="9.33203125" customWidth="1"/>
    <col min="771" max="771" width="6.6640625" customWidth="1"/>
    <col min="772" max="772" width="40.6640625" customWidth="1"/>
    <col min="773" max="776" width="9.33203125" customWidth="1"/>
    <col min="1026" max="1026" width="9.33203125" customWidth="1"/>
    <col min="1027" max="1027" width="6.6640625" customWidth="1"/>
    <col min="1028" max="1028" width="40.6640625" customWidth="1"/>
    <col min="1029" max="1032" width="9.33203125" customWidth="1"/>
    <col min="1282" max="1282" width="9.33203125" customWidth="1"/>
    <col min="1283" max="1283" width="6.6640625" customWidth="1"/>
    <col min="1284" max="1284" width="40.6640625" customWidth="1"/>
    <col min="1285" max="1288" width="9.33203125" customWidth="1"/>
    <col min="1538" max="1538" width="9.33203125" customWidth="1"/>
    <col min="1539" max="1539" width="6.6640625" customWidth="1"/>
    <col min="1540" max="1540" width="40.6640625" customWidth="1"/>
    <col min="1541" max="1544" width="9.33203125" customWidth="1"/>
    <col min="1794" max="1794" width="9.33203125" customWidth="1"/>
    <col min="1795" max="1795" width="6.6640625" customWidth="1"/>
    <col min="1796" max="1796" width="40.6640625" customWidth="1"/>
    <col min="1797" max="1800" width="9.33203125" customWidth="1"/>
    <col min="2050" max="2050" width="9.33203125" customWidth="1"/>
    <col min="2051" max="2051" width="6.6640625" customWidth="1"/>
    <col min="2052" max="2052" width="40.6640625" customWidth="1"/>
    <col min="2053" max="2056" width="9.33203125" customWidth="1"/>
    <col min="2306" max="2306" width="9.33203125" customWidth="1"/>
    <col min="2307" max="2307" width="6.6640625" customWidth="1"/>
    <col min="2308" max="2308" width="40.6640625" customWidth="1"/>
    <col min="2309" max="2312" width="9.33203125" customWidth="1"/>
    <col min="2562" max="2562" width="9.33203125" customWidth="1"/>
    <col min="2563" max="2563" width="6.6640625" customWidth="1"/>
    <col min="2564" max="2564" width="40.6640625" customWidth="1"/>
    <col min="2565" max="2568" width="9.33203125" customWidth="1"/>
    <col min="2818" max="2818" width="9.33203125" customWidth="1"/>
    <col min="2819" max="2819" width="6.6640625" customWidth="1"/>
    <col min="2820" max="2820" width="40.6640625" customWidth="1"/>
    <col min="2821" max="2824" width="9.33203125" customWidth="1"/>
    <col min="3074" max="3074" width="9.33203125" customWidth="1"/>
    <col min="3075" max="3075" width="6.6640625" customWidth="1"/>
    <col min="3076" max="3076" width="40.6640625" customWidth="1"/>
    <col min="3077" max="3080" width="9.33203125" customWidth="1"/>
    <col min="3330" max="3330" width="9.33203125" customWidth="1"/>
    <col min="3331" max="3331" width="6.6640625" customWidth="1"/>
    <col min="3332" max="3332" width="40.6640625" customWidth="1"/>
    <col min="3333" max="3336" width="9.33203125" customWidth="1"/>
    <col min="3586" max="3586" width="9.33203125" customWidth="1"/>
    <col min="3587" max="3587" width="6.6640625" customWidth="1"/>
    <col min="3588" max="3588" width="40.6640625" customWidth="1"/>
    <col min="3589" max="3592" width="9.33203125" customWidth="1"/>
    <col min="3842" max="3842" width="9.33203125" customWidth="1"/>
    <col min="3843" max="3843" width="6.6640625" customWidth="1"/>
    <col min="3844" max="3844" width="40.6640625" customWidth="1"/>
    <col min="3845" max="3848" width="9.33203125" customWidth="1"/>
    <col min="4098" max="4098" width="9.33203125" customWidth="1"/>
    <col min="4099" max="4099" width="6.6640625" customWidth="1"/>
    <col min="4100" max="4100" width="40.6640625" customWidth="1"/>
    <col min="4101" max="4104" width="9.33203125" customWidth="1"/>
    <col min="4354" max="4354" width="9.33203125" customWidth="1"/>
    <col min="4355" max="4355" width="6.6640625" customWidth="1"/>
    <col min="4356" max="4356" width="40.6640625" customWidth="1"/>
    <col min="4357" max="4360" width="9.33203125" customWidth="1"/>
    <col min="4610" max="4610" width="9.33203125" customWidth="1"/>
    <col min="4611" max="4611" width="6.6640625" customWidth="1"/>
    <col min="4612" max="4612" width="40.6640625" customWidth="1"/>
    <col min="4613" max="4616" width="9.33203125" customWidth="1"/>
    <col min="4866" max="4866" width="9.33203125" customWidth="1"/>
    <col min="4867" max="4867" width="6.6640625" customWidth="1"/>
    <col min="4868" max="4868" width="40.6640625" customWidth="1"/>
    <col min="4869" max="4872" width="9.33203125" customWidth="1"/>
    <col min="5122" max="5122" width="9.33203125" customWidth="1"/>
    <col min="5123" max="5123" width="6.6640625" customWidth="1"/>
    <col min="5124" max="5124" width="40.6640625" customWidth="1"/>
    <col min="5125" max="5128" width="9.33203125" customWidth="1"/>
    <col min="5378" max="5378" width="9.33203125" customWidth="1"/>
    <col min="5379" max="5379" width="6.6640625" customWidth="1"/>
    <col min="5380" max="5380" width="40.6640625" customWidth="1"/>
    <col min="5381" max="5384" width="9.33203125" customWidth="1"/>
    <col min="5634" max="5634" width="9.33203125" customWidth="1"/>
    <col min="5635" max="5635" width="6.6640625" customWidth="1"/>
    <col min="5636" max="5636" width="40.6640625" customWidth="1"/>
    <col min="5637" max="5640" width="9.33203125" customWidth="1"/>
    <col min="5890" max="5890" width="9.33203125" customWidth="1"/>
    <col min="5891" max="5891" width="6.6640625" customWidth="1"/>
    <col min="5892" max="5892" width="40.6640625" customWidth="1"/>
    <col min="5893" max="5896" width="9.33203125" customWidth="1"/>
    <col min="6146" max="6146" width="9.33203125" customWidth="1"/>
    <col min="6147" max="6147" width="6.6640625" customWidth="1"/>
    <col min="6148" max="6148" width="40.6640625" customWidth="1"/>
    <col min="6149" max="6152" width="9.33203125" customWidth="1"/>
    <col min="6402" max="6402" width="9.33203125" customWidth="1"/>
    <col min="6403" max="6403" width="6.6640625" customWidth="1"/>
    <col min="6404" max="6404" width="40.6640625" customWidth="1"/>
    <col min="6405" max="6408" width="9.33203125" customWidth="1"/>
    <col min="6658" max="6658" width="9.33203125" customWidth="1"/>
    <col min="6659" max="6659" width="6.6640625" customWidth="1"/>
    <col min="6660" max="6660" width="40.6640625" customWidth="1"/>
    <col min="6661" max="6664" width="9.33203125" customWidth="1"/>
    <col min="6914" max="6914" width="9.33203125" customWidth="1"/>
    <col min="6915" max="6915" width="6.6640625" customWidth="1"/>
    <col min="6916" max="6916" width="40.6640625" customWidth="1"/>
    <col min="6917" max="6920" width="9.33203125" customWidth="1"/>
    <col min="7170" max="7170" width="9.33203125" customWidth="1"/>
    <col min="7171" max="7171" width="6.6640625" customWidth="1"/>
    <col min="7172" max="7172" width="40.6640625" customWidth="1"/>
    <col min="7173" max="7176" width="9.33203125" customWidth="1"/>
    <col min="7426" max="7426" width="9.33203125" customWidth="1"/>
    <col min="7427" max="7427" width="6.6640625" customWidth="1"/>
    <col min="7428" max="7428" width="40.6640625" customWidth="1"/>
    <col min="7429" max="7432" width="9.33203125" customWidth="1"/>
    <col min="7682" max="7682" width="9.33203125" customWidth="1"/>
    <col min="7683" max="7683" width="6.6640625" customWidth="1"/>
    <col min="7684" max="7684" width="40.6640625" customWidth="1"/>
    <col min="7685" max="7688" width="9.33203125" customWidth="1"/>
    <col min="7938" max="7938" width="9.33203125" customWidth="1"/>
    <col min="7939" max="7939" width="6.6640625" customWidth="1"/>
    <col min="7940" max="7940" width="40.6640625" customWidth="1"/>
    <col min="7941" max="7944" width="9.33203125" customWidth="1"/>
    <col min="8194" max="8194" width="9.33203125" customWidth="1"/>
    <col min="8195" max="8195" width="6.6640625" customWidth="1"/>
    <col min="8196" max="8196" width="40.6640625" customWidth="1"/>
    <col min="8197" max="8200" width="9.33203125" customWidth="1"/>
    <col min="8450" max="8450" width="9.33203125" customWidth="1"/>
    <col min="8451" max="8451" width="6.6640625" customWidth="1"/>
    <col min="8452" max="8452" width="40.6640625" customWidth="1"/>
    <col min="8453" max="8456" width="9.33203125" customWidth="1"/>
    <col min="8706" max="8706" width="9.33203125" customWidth="1"/>
    <col min="8707" max="8707" width="6.6640625" customWidth="1"/>
    <col min="8708" max="8708" width="40.6640625" customWidth="1"/>
    <col min="8709" max="8712" width="9.33203125" customWidth="1"/>
    <col min="8962" max="8962" width="9.33203125" customWidth="1"/>
    <col min="8963" max="8963" width="6.6640625" customWidth="1"/>
    <col min="8964" max="8964" width="40.6640625" customWidth="1"/>
    <col min="8965" max="8968" width="9.33203125" customWidth="1"/>
    <col min="9218" max="9218" width="9.33203125" customWidth="1"/>
    <col min="9219" max="9219" width="6.6640625" customWidth="1"/>
    <col min="9220" max="9220" width="40.6640625" customWidth="1"/>
    <col min="9221" max="9224" width="9.33203125" customWidth="1"/>
    <col min="9474" max="9474" width="9.33203125" customWidth="1"/>
    <col min="9475" max="9475" width="6.6640625" customWidth="1"/>
    <col min="9476" max="9476" width="40.6640625" customWidth="1"/>
    <col min="9477" max="9480" width="9.33203125" customWidth="1"/>
    <col min="9730" max="9730" width="9.33203125" customWidth="1"/>
    <col min="9731" max="9731" width="6.6640625" customWidth="1"/>
    <col min="9732" max="9732" width="40.6640625" customWidth="1"/>
    <col min="9733" max="9736" width="9.33203125" customWidth="1"/>
    <col min="9986" max="9986" width="9.33203125" customWidth="1"/>
    <col min="9987" max="9987" width="6.6640625" customWidth="1"/>
    <col min="9988" max="9988" width="40.6640625" customWidth="1"/>
    <col min="9989" max="9992" width="9.33203125" customWidth="1"/>
    <col min="10242" max="10242" width="9.33203125" customWidth="1"/>
    <col min="10243" max="10243" width="6.6640625" customWidth="1"/>
    <col min="10244" max="10244" width="40.6640625" customWidth="1"/>
    <col min="10245" max="10248" width="9.33203125" customWidth="1"/>
    <col min="10498" max="10498" width="9.33203125" customWidth="1"/>
    <col min="10499" max="10499" width="6.6640625" customWidth="1"/>
    <col min="10500" max="10500" width="40.6640625" customWidth="1"/>
    <col min="10501" max="10504" width="9.33203125" customWidth="1"/>
    <col min="10754" max="10754" width="9.33203125" customWidth="1"/>
    <col min="10755" max="10755" width="6.6640625" customWidth="1"/>
    <col min="10756" max="10756" width="40.6640625" customWidth="1"/>
    <col min="10757" max="10760" width="9.33203125" customWidth="1"/>
    <col min="11010" max="11010" width="9.33203125" customWidth="1"/>
    <col min="11011" max="11011" width="6.6640625" customWidth="1"/>
    <col min="11012" max="11012" width="40.6640625" customWidth="1"/>
    <col min="11013" max="11016" width="9.33203125" customWidth="1"/>
    <col min="11266" max="11266" width="9.33203125" customWidth="1"/>
    <col min="11267" max="11267" width="6.6640625" customWidth="1"/>
    <col min="11268" max="11268" width="40.6640625" customWidth="1"/>
    <col min="11269" max="11272" width="9.33203125" customWidth="1"/>
    <col min="11522" max="11522" width="9.33203125" customWidth="1"/>
    <col min="11523" max="11523" width="6.6640625" customWidth="1"/>
    <col min="11524" max="11524" width="40.6640625" customWidth="1"/>
    <col min="11525" max="11528" width="9.33203125" customWidth="1"/>
    <col min="11778" max="11778" width="9.33203125" customWidth="1"/>
    <col min="11779" max="11779" width="6.6640625" customWidth="1"/>
    <col min="11780" max="11780" width="40.6640625" customWidth="1"/>
    <col min="11781" max="11784" width="9.33203125" customWidth="1"/>
    <col min="12034" max="12034" width="9.33203125" customWidth="1"/>
    <col min="12035" max="12035" width="6.6640625" customWidth="1"/>
    <col min="12036" max="12036" width="40.6640625" customWidth="1"/>
    <col min="12037" max="12040" width="9.33203125" customWidth="1"/>
    <col min="12290" max="12290" width="9.33203125" customWidth="1"/>
    <col min="12291" max="12291" width="6.6640625" customWidth="1"/>
    <col min="12292" max="12292" width="40.6640625" customWidth="1"/>
    <col min="12293" max="12296" width="9.33203125" customWidth="1"/>
    <col min="12546" max="12546" width="9.33203125" customWidth="1"/>
    <col min="12547" max="12547" width="6.6640625" customWidth="1"/>
    <col min="12548" max="12548" width="40.6640625" customWidth="1"/>
    <col min="12549" max="12552" width="9.33203125" customWidth="1"/>
    <col min="12802" max="12802" width="9.33203125" customWidth="1"/>
    <col min="12803" max="12803" width="6.6640625" customWidth="1"/>
    <col min="12804" max="12804" width="40.6640625" customWidth="1"/>
    <col min="12805" max="12808" width="9.33203125" customWidth="1"/>
    <col min="13058" max="13058" width="9.33203125" customWidth="1"/>
    <col min="13059" max="13059" width="6.6640625" customWidth="1"/>
    <col min="13060" max="13060" width="40.6640625" customWidth="1"/>
    <col min="13061" max="13064" width="9.33203125" customWidth="1"/>
    <col min="13314" max="13314" width="9.33203125" customWidth="1"/>
    <col min="13315" max="13315" width="6.6640625" customWidth="1"/>
    <col min="13316" max="13316" width="40.6640625" customWidth="1"/>
    <col min="13317" max="13320" width="9.33203125" customWidth="1"/>
    <col min="13570" max="13570" width="9.33203125" customWidth="1"/>
    <col min="13571" max="13571" width="6.6640625" customWidth="1"/>
    <col min="13572" max="13572" width="40.6640625" customWidth="1"/>
    <col min="13573" max="13576" width="9.33203125" customWidth="1"/>
    <col min="13826" max="13826" width="9.33203125" customWidth="1"/>
    <col min="13827" max="13827" width="6.6640625" customWidth="1"/>
    <col min="13828" max="13828" width="40.6640625" customWidth="1"/>
    <col min="13829" max="13832" width="9.33203125" customWidth="1"/>
    <col min="14082" max="14082" width="9.33203125" customWidth="1"/>
    <col min="14083" max="14083" width="6.6640625" customWidth="1"/>
    <col min="14084" max="14084" width="40.6640625" customWidth="1"/>
    <col min="14085" max="14088" width="9.33203125" customWidth="1"/>
    <col min="14338" max="14338" width="9.33203125" customWidth="1"/>
    <col min="14339" max="14339" width="6.6640625" customWidth="1"/>
    <col min="14340" max="14340" width="40.6640625" customWidth="1"/>
    <col min="14341" max="14344" width="9.33203125" customWidth="1"/>
    <col min="14594" max="14594" width="9.33203125" customWidth="1"/>
    <col min="14595" max="14595" width="6.6640625" customWidth="1"/>
    <col min="14596" max="14596" width="40.6640625" customWidth="1"/>
    <col min="14597" max="14600" width="9.33203125" customWidth="1"/>
    <col min="14850" max="14850" width="9.33203125" customWidth="1"/>
    <col min="14851" max="14851" width="6.6640625" customWidth="1"/>
    <col min="14852" max="14852" width="40.6640625" customWidth="1"/>
    <col min="14853" max="14856" width="9.33203125" customWidth="1"/>
    <col min="15106" max="15106" width="9.33203125" customWidth="1"/>
    <col min="15107" max="15107" width="6.6640625" customWidth="1"/>
    <col min="15108" max="15108" width="40.6640625" customWidth="1"/>
    <col min="15109" max="15112" width="9.33203125" customWidth="1"/>
    <col min="15362" max="15362" width="9.33203125" customWidth="1"/>
    <col min="15363" max="15363" width="6.6640625" customWidth="1"/>
    <col min="15364" max="15364" width="40.6640625" customWidth="1"/>
    <col min="15365" max="15368" width="9.33203125" customWidth="1"/>
    <col min="15618" max="15618" width="9.33203125" customWidth="1"/>
    <col min="15619" max="15619" width="6.6640625" customWidth="1"/>
    <col min="15620" max="15620" width="40.6640625" customWidth="1"/>
    <col min="15621" max="15624" width="9.33203125" customWidth="1"/>
    <col min="15874" max="15874" width="9.33203125" customWidth="1"/>
    <col min="15875" max="15875" width="6.6640625" customWidth="1"/>
    <col min="15876" max="15876" width="40.6640625" customWidth="1"/>
    <col min="15877" max="15880" width="9.33203125" customWidth="1"/>
    <col min="16130" max="16130" width="9.33203125" customWidth="1"/>
    <col min="16131" max="16131" width="6.6640625" customWidth="1"/>
    <col min="16132" max="16132" width="40.6640625" customWidth="1"/>
    <col min="16133" max="16136" width="9.33203125" customWidth="1"/>
  </cols>
  <sheetData>
    <row r="1" spans="1:9" ht="48" customHeight="1" x14ac:dyDescent="0.25">
      <c r="A1" s="20" t="s">
        <v>650</v>
      </c>
      <c r="B1" s="9"/>
      <c r="C1" s="9"/>
      <c r="D1" s="9"/>
      <c r="E1" s="1081" t="s">
        <v>651</v>
      </c>
      <c r="F1" s="1081"/>
      <c r="G1" s="1081"/>
      <c r="H1" s="1081"/>
    </row>
    <row r="2" spans="1:9" x14ac:dyDescent="0.25">
      <c r="A2" s="21" t="s">
        <v>23</v>
      </c>
      <c r="B2" s="21"/>
      <c r="C2" s="22"/>
      <c r="D2" s="8" t="s">
        <v>24</v>
      </c>
      <c r="E2" s="8" t="s">
        <v>25</v>
      </c>
      <c r="F2" s="8" t="s">
        <v>26</v>
      </c>
      <c r="G2" s="8" t="s">
        <v>27</v>
      </c>
      <c r="H2" s="8" t="s">
        <v>28</v>
      </c>
      <c r="I2" s="192" t="s">
        <v>29</v>
      </c>
    </row>
    <row r="3" spans="1:9" x14ac:dyDescent="0.25">
      <c r="A3" s="6"/>
      <c r="B3" s="6"/>
      <c r="C3" s="18"/>
      <c r="D3" s="4"/>
      <c r="E3" s="5"/>
      <c r="F3" s="5"/>
      <c r="G3" s="4"/>
      <c r="H3" s="4"/>
    </row>
    <row r="4" spans="1:9" x14ac:dyDescent="0.25">
      <c r="A4" s="7"/>
      <c r="B4" s="7"/>
      <c r="C4" s="23"/>
      <c r="D4" s="4"/>
      <c r="E4" s="5"/>
      <c r="F4" s="5"/>
      <c r="G4" s="4"/>
      <c r="H4" s="4"/>
    </row>
    <row r="5" spans="1:9" x14ac:dyDescent="0.25">
      <c r="A5" s="12" t="s">
        <v>652</v>
      </c>
      <c r="B5" s="6"/>
      <c r="C5" s="18"/>
      <c r="D5" s="26" t="s">
        <v>653</v>
      </c>
      <c r="E5" s="5"/>
      <c r="F5" s="5"/>
      <c r="G5" s="4"/>
      <c r="H5" s="35"/>
    </row>
    <row r="6" spans="1:9" ht="39.6" x14ac:dyDescent="0.25">
      <c r="A6" s="6"/>
      <c r="B6" s="12" t="s">
        <v>654</v>
      </c>
      <c r="C6" s="18"/>
      <c r="D6" s="219" t="s">
        <v>655</v>
      </c>
      <c r="E6" s="10"/>
      <c r="F6" s="5"/>
      <c r="G6" s="4"/>
      <c r="H6" s="35"/>
      <c r="I6" s="194" t="s">
        <v>36</v>
      </c>
    </row>
    <row r="7" spans="1:9" ht="26.4" x14ac:dyDescent="0.25">
      <c r="A7" s="6"/>
      <c r="B7" s="12"/>
      <c r="C7" s="19" t="s">
        <v>86</v>
      </c>
      <c r="D7" s="220" t="s">
        <v>656</v>
      </c>
      <c r="E7" s="10" t="s">
        <v>0</v>
      </c>
      <c r="F7" s="5"/>
      <c r="G7" s="66"/>
      <c r="H7" s="65">
        <f>F7*G7</f>
        <v>0</v>
      </c>
      <c r="I7" s="194" t="s">
        <v>36</v>
      </c>
    </row>
    <row r="8" spans="1:9" ht="26.4" x14ac:dyDescent="0.25">
      <c r="A8" s="6"/>
      <c r="B8" s="12"/>
      <c r="C8" s="19" t="s">
        <v>89</v>
      </c>
      <c r="D8" s="220" t="s">
        <v>657</v>
      </c>
      <c r="E8" s="10" t="s">
        <v>0</v>
      </c>
      <c r="F8" s="5"/>
      <c r="G8" s="66"/>
      <c r="H8" s="65">
        <f>F8*G8</f>
        <v>0</v>
      </c>
      <c r="I8" s="194" t="s">
        <v>36</v>
      </c>
    </row>
    <row r="9" spans="1:9" ht="26.4" x14ac:dyDescent="0.25">
      <c r="A9" s="6"/>
      <c r="B9" s="12" t="s">
        <v>658</v>
      </c>
      <c r="C9" s="19"/>
      <c r="D9" s="220" t="s">
        <v>659</v>
      </c>
      <c r="E9" s="24"/>
      <c r="F9" s="5"/>
      <c r="G9" s="66"/>
      <c r="H9" s="35"/>
      <c r="I9" s="194" t="s">
        <v>36</v>
      </c>
    </row>
    <row r="10" spans="1:9" x14ac:dyDescent="0.25">
      <c r="A10" s="12"/>
      <c r="B10" s="12"/>
      <c r="C10" s="19" t="s">
        <v>86</v>
      </c>
      <c r="D10" s="220" t="s">
        <v>660</v>
      </c>
      <c r="E10" s="10" t="s">
        <v>0</v>
      </c>
      <c r="F10" s="5"/>
      <c r="G10" s="66"/>
      <c r="H10" s="65">
        <f>F10*G10</f>
        <v>0</v>
      </c>
      <c r="I10" s="194" t="s">
        <v>36</v>
      </c>
    </row>
    <row r="11" spans="1:9" x14ac:dyDescent="0.25">
      <c r="A11" s="6"/>
      <c r="B11" s="12"/>
      <c r="C11" s="19" t="s">
        <v>89</v>
      </c>
      <c r="D11" s="220" t="s">
        <v>660</v>
      </c>
      <c r="E11" s="10" t="s">
        <v>0</v>
      </c>
      <c r="F11" s="5"/>
      <c r="G11" s="66"/>
      <c r="H11" s="65">
        <f>F11*G11</f>
        <v>0</v>
      </c>
      <c r="I11" s="194" t="s">
        <v>36</v>
      </c>
    </row>
    <row r="12" spans="1:9" ht="26.4" x14ac:dyDescent="0.25">
      <c r="A12" s="12" t="s">
        <v>661</v>
      </c>
      <c r="B12" s="12"/>
      <c r="C12" s="19"/>
      <c r="D12" s="26" t="s">
        <v>662</v>
      </c>
      <c r="E12" s="24"/>
      <c r="F12" s="5"/>
      <c r="G12" s="66"/>
      <c r="H12" s="35"/>
    </row>
    <row r="13" spans="1:9" ht="26.4" x14ac:dyDescent="0.25">
      <c r="A13" s="6"/>
      <c r="B13" s="12" t="s">
        <v>663</v>
      </c>
      <c r="C13" s="19"/>
      <c r="D13" s="220" t="s">
        <v>664</v>
      </c>
      <c r="E13" s="24"/>
      <c r="F13" s="5"/>
      <c r="G13" s="66"/>
      <c r="H13" s="35"/>
      <c r="I13" s="194" t="s">
        <v>36</v>
      </c>
    </row>
    <row r="14" spans="1:9" ht="26.4" x14ac:dyDescent="0.25">
      <c r="A14" s="6"/>
      <c r="B14" s="12"/>
      <c r="C14" s="19" t="s">
        <v>86</v>
      </c>
      <c r="D14" s="220" t="s">
        <v>656</v>
      </c>
      <c r="E14" s="10" t="s">
        <v>0</v>
      </c>
      <c r="F14" s="5"/>
      <c r="G14" s="66"/>
      <c r="H14" s="65">
        <f>F14*G14</f>
        <v>0</v>
      </c>
      <c r="I14" s="194" t="s">
        <v>36</v>
      </c>
    </row>
    <row r="15" spans="1:9" ht="26.4" x14ac:dyDescent="0.25">
      <c r="A15" s="6"/>
      <c r="B15" s="12"/>
      <c r="C15" s="19" t="s">
        <v>89</v>
      </c>
      <c r="D15" s="220" t="s">
        <v>657</v>
      </c>
      <c r="E15" s="10" t="s">
        <v>0</v>
      </c>
      <c r="F15" s="5"/>
      <c r="G15" s="66"/>
      <c r="H15" s="65">
        <f>F15*G15</f>
        <v>0</v>
      </c>
      <c r="I15" s="194" t="s">
        <v>36</v>
      </c>
    </row>
    <row r="16" spans="1:9" ht="26.4" x14ac:dyDescent="0.25">
      <c r="A16" s="6"/>
      <c r="B16" s="12" t="s">
        <v>665</v>
      </c>
      <c r="C16" s="19"/>
      <c r="D16" s="220" t="s">
        <v>666</v>
      </c>
      <c r="E16" s="24"/>
      <c r="F16" s="5"/>
      <c r="G16" s="66"/>
      <c r="H16" s="35"/>
      <c r="I16" s="194" t="s">
        <v>36</v>
      </c>
    </row>
    <row r="17" spans="1:9" x14ac:dyDescent="0.25">
      <c r="A17" s="12"/>
      <c r="B17" s="12"/>
      <c r="C17" s="19" t="s">
        <v>86</v>
      </c>
      <c r="D17" s="220" t="s">
        <v>660</v>
      </c>
      <c r="E17" s="10" t="s">
        <v>0</v>
      </c>
      <c r="F17" s="5"/>
      <c r="G17" s="66"/>
      <c r="H17" s="65">
        <f>F17*G17</f>
        <v>0</v>
      </c>
      <c r="I17" s="194" t="s">
        <v>36</v>
      </c>
    </row>
    <row r="18" spans="1:9" x14ac:dyDescent="0.25">
      <c r="A18" s="12"/>
      <c r="B18" s="12"/>
      <c r="C18" s="19" t="s">
        <v>89</v>
      </c>
      <c r="D18" s="220" t="s">
        <v>660</v>
      </c>
      <c r="E18" s="10" t="s">
        <v>0</v>
      </c>
      <c r="F18" s="5"/>
      <c r="G18" s="66"/>
      <c r="H18" s="65">
        <f>F18*G18</f>
        <v>0</v>
      </c>
      <c r="I18" s="194" t="s">
        <v>36</v>
      </c>
    </row>
    <row r="19" spans="1:9" x14ac:dyDescent="0.25">
      <c r="A19" s="12" t="s">
        <v>667</v>
      </c>
      <c r="B19" s="12"/>
      <c r="C19" s="19"/>
      <c r="D19" s="26" t="s">
        <v>668</v>
      </c>
      <c r="E19" s="24"/>
      <c r="F19" s="5"/>
      <c r="G19" s="66"/>
      <c r="H19" s="35"/>
    </row>
    <row r="20" spans="1:9" ht="26.4" x14ac:dyDescent="0.25">
      <c r="A20" s="6"/>
      <c r="B20" s="12" t="s">
        <v>669</v>
      </c>
      <c r="C20" s="19"/>
      <c r="D20" s="220" t="s">
        <v>670</v>
      </c>
      <c r="E20" s="24"/>
      <c r="F20" s="5"/>
      <c r="G20" s="66"/>
      <c r="H20" s="35"/>
      <c r="I20" s="194" t="s">
        <v>36</v>
      </c>
    </row>
    <row r="21" spans="1:9" ht="26.4" x14ac:dyDescent="0.25">
      <c r="A21" s="12"/>
      <c r="B21" s="12"/>
      <c r="C21" s="19" t="s">
        <v>86</v>
      </c>
      <c r="D21" s="220" t="s">
        <v>656</v>
      </c>
      <c r="E21" s="10" t="s">
        <v>0</v>
      </c>
      <c r="F21" s="5"/>
      <c r="G21" s="66"/>
      <c r="H21" s="65">
        <f>F21*G21</f>
        <v>0</v>
      </c>
      <c r="I21" s="194" t="s">
        <v>36</v>
      </c>
    </row>
    <row r="22" spans="1:9" ht="26.4" x14ac:dyDescent="0.25">
      <c r="A22" s="12"/>
      <c r="B22" s="12"/>
      <c r="C22" s="19" t="s">
        <v>89</v>
      </c>
      <c r="D22" s="220" t="s">
        <v>657</v>
      </c>
      <c r="E22" s="10" t="s">
        <v>0</v>
      </c>
      <c r="F22" s="5"/>
      <c r="G22" s="66"/>
      <c r="H22" s="65">
        <f>F22*G22</f>
        <v>0</v>
      </c>
      <c r="I22" s="194" t="s">
        <v>36</v>
      </c>
    </row>
    <row r="23" spans="1:9" ht="26.4" x14ac:dyDescent="0.25">
      <c r="A23" s="6"/>
      <c r="B23" s="12" t="s">
        <v>671</v>
      </c>
      <c r="C23" s="19"/>
      <c r="D23" s="220" t="s">
        <v>670</v>
      </c>
      <c r="E23" s="24"/>
      <c r="F23" s="5"/>
      <c r="G23" s="66"/>
      <c r="H23" s="35"/>
      <c r="I23" s="194" t="s">
        <v>36</v>
      </c>
    </row>
    <row r="24" spans="1:9" x14ac:dyDescent="0.25">
      <c r="A24" s="6"/>
      <c r="B24" s="12"/>
      <c r="C24" s="19" t="s">
        <v>86</v>
      </c>
      <c r="D24" s="220" t="s">
        <v>660</v>
      </c>
      <c r="E24" s="10" t="s">
        <v>0</v>
      </c>
      <c r="F24" s="5"/>
      <c r="G24" s="66"/>
      <c r="H24" s="65">
        <f>F24*G24</f>
        <v>0</v>
      </c>
      <c r="I24" s="194" t="s">
        <v>36</v>
      </c>
    </row>
    <row r="25" spans="1:9" x14ac:dyDescent="0.25">
      <c r="A25" s="6"/>
      <c r="B25" s="12"/>
      <c r="C25" s="19" t="s">
        <v>89</v>
      </c>
      <c r="D25" s="220" t="s">
        <v>660</v>
      </c>
      <c r="E25" s="10" t="s">
        <v>0</v>
      </c>
      <c r="F25" s="5"/>
      <c r="G25" s="66"/>
      <c r="H25" s="65">
        <f>F25*G25</f>
        <v>0</v>
      </c>
      <c r="I25" s="194" t="s">
        <v>36</v>
      </c>
    </row>
    <row r="26" spans="1:9" ht="26.4" x14ac:dyDescent="0.25">
      <c r="A26" s="12" t="s">
        <v>672</v>
      </c>
      <c r="B26" s="12"/>
      <c r="C26" s="19"/>
      <c r="D26" s="27" t="s">
        <v>673</v>
      </c>
      <c r="E26" s="24"/>
      <c r="F26" s="5"/>
      <c r="G26" s="66"/>
      <c r="H26" s="35"/>
    </row>
    <row r="27" spans="1:9" ht="15.6" x14ac:dyDescent="0.25">
      <c r="A27" s="6"/>
      <c r="B27" s="12" t="s">
        <v>674</v>
      </c>
      <c r="C27" s="19"/>
      <c r="D27" s="28" t="s">
        <v>675</v>
      </c>
      <c r="E27" s="24" t="s">
        <v>423</v>
      </c>
      <c r="F27" s="5"/>
      <c r="G27" s="66"/>
      <c r="H27" s="65">
        <f>F27*G27</f>
        <v>0</v>
      </c>
    </row>
    <row r="28" spans="1:9" ht="15.6" x14ac:dyDescent="0.25">
      <c r="A28" s="6"/>
      <c r="B28" s="12" t="s">
        <v>676</v>
      </c>
      <c r="C28" s="19"/>
      <c r="D28" s="28" t="s">
        <v>677</v>
      </c>
      <c r="E28" s="24" t="s">
        <v>423</v>
      </c>
      <c r="F28" s="5"/>
      <c r="G28" s="66"/>
      <c r="H28" s="65">
        <f>F28*G28</f>
        <v>0</v>
      </c>
    </row>
    <row r="29" spans="1:9" ht="15.6" x14ac:dyDescent="0.25">
      <c r="A29" s="6"/>
      <c r="B29" s="12" t="s">
        <v>678</v>
      </c>
      <c r="C29" s="19"/>
      <c r="D29" s="28" t="s">
        <v>679</v>
      </c>
      <c r="E29" s="24" t="s">
        <v>423</v>
      </c>
      <c r="F29" s="5"/>
      <c r="G29" s="66"/>
      <c r="H29" s="65">
        <f>F29*G29</f>
        <v>0</v>
      </c>
    </row>
    <row r="30" spans="1:9" ht="26.4" x14ac:dyDescent="0.25">
      <c r="A30" s="6"/>
      <c r="B30" s="12" t="s">
        <v>680</v>
      </c>
      <c r="C30" s="19"/>
      <c r="D30" s="28" t="s">
        <v>681</v>
      </c>
      <c r="E30" s="24" t="s">
        <v>423</v>
      </c>
      <c r="F30" s="5"/>
      <c r="G30" s="66"/>
      <c r="H30" s="65">
        <f>F30*G30</f>
        <v>0</v>
      </c>
    </row>
    <row r="31" spans="1:9" x14ac:dyDescent="0.25">
      <c r="A31" s="6"/>
      <c r="B31" s="12" t="s">
        <v>682</v>
      </c>
      <c r="C31" s="19"/>
      <c r="D31" s="220" t="s">
        <v>683</v>
      </c>
      <c r="E31" s="24"/>
      <c r="F31" s="5"/>
      <c r="G31" s="66"/>
      <c r="H31" s="35"/>
    </row>
    <row r="32" spans="1:9" ht="15.6" x14ac:dyDescent="0.25">
      <c r="A32" s="6"/>
      <c r="B32" s="12"/>
      <c r="C32" s="19" t="s">
        <v>86</v>
      </c>
      <c r="D32" s="220" t="s">
        <v>684</v>
      </c>
      <c r="E32" s="24" t="s">
        <v>423</v>
      </c>
      <c r="F32" s="5"/>
      <c r="G32" s="66"/>
      <c r="H32" s="65">
        <f>F32*G32</f>
        <v>0</v>
      </c>
      <c r="I32" s="194" t="s">
        <v>36</v>
      </c>
    </row>
    <row r="33" spans="1:9" ht="15.6" x14ac:dyDescent="0.25">
      <c r="A33" s="6"/>
      <c r="B33" s="12"/>
      <c r="C33" s="19" t="s">
        <v>89</v>
      </c>
      <c r="D33" s="220" t="s">
        <v>685</v>
      </c>
      <c r="E33" s="24" t="s">
        <v>423</v>
      </c>
      <c r="F33" s="5"/>
      <c r="G33" s="66"/>
      <c r="H33" s="65">
        <f>F33*G33</f>
        <v>0</v>
      </c>
      <c r="I33" s="194" t="s">
        <v>36</v>
      </c>
    </row>
    <row r="34" spans="1:9" ht="26.4" x14ac:dyDescent="0.25">
      <c r="A34" s="6"/>
      <c r="B34" s="12" t="s">
        <v>686</v>
      </c>
      <c r="C34" s="19"/>
      <c r="D34" s="220" t="s">
        <v>687</v>
      </c>
      <c r="E34" s="24" t="s">
        <v>423</v>
      </c>
      <c r="F34" s="5"/>
      <c r="G34" s="66"/>
      <c r="H34" s="65">
        <f>F34*G34</f>
        <v>0</v>
      </c>
    </row>
    <row r="35" spans="1:9" ht="26.4" x14ac:dyDescent="0.25">
      <c r="A35" s="12"/>
      <c r="B35" s="12" t="s">
        <v>688</v>
      </c>
      <c r="C35" s="19"/>
      <c r="D35" s="220" t="s">
        <v>689</v>
      </c>
      <c r="E35" s="24" t="s">
        <v>560</v>
      </c>
      <c r="F35" s="5"/>
      <c r="G35" s="66"/>
      <c r="H35" s="65">
        <f>F35*G35</f>
        <v>0</v>
      </c>
      <c r="I35" s="194" t="s">
        <v>36</v>
      </c>
    </row>
    <row r="36" spans="1:9" ht="26.4" x14ac:dyDescent="0.25">
      <c r="A36" s="12" t="s">
        <v>690</v>
      </c>
      <c r="B36" s="12"/>
      <c r="C36" s="19"/>
      <c r="D36" s="26" t="s">
        <v>691</v>
      </c>
      <c r="E36" s="24"/>
      <c r="F36" s="5"/>
      <c r="G36" s="66"/>
      <c r="H36" s="35"/>
    </row>
    <row r="37" spans="1:9" ht="15.6" x14ac:dyDescent="0.25">
      <c r="A37" s="6"/>
      <c r="B37" s="12" t="s">
        <v>692</v>
      </c>
      <c r="C37" s="19"/>
      <c r="D37" s="220" t="s">
        <v>693</v>
      </c>
      <c r="E37" s="24" t="s">
        <v>423</v>
      </c>
      <c r="F37" s="5"/>
      <c r="G37" s="66"/>
      <c r="H37" s="65">
        <f>F37*G37</f>
        <v>0</v>
      </c>
      <c r="I37" s="194" t="s">
        <v>36</v>
      </c>
    </row>
    <row r="38" spans="1:9" ht="26.4" x14ac:dyDescent="0.25">
      <c r="A38" s="12"/>
      <c r="B38" s="12" t="s">
        <v>694</v>
      </c>
      <c r="C38" s="19"/>
      <c r="D38" s="220" t="s">
        <v>695</v>
      </c>
      <c r="E38" s="24" t="s">
        <v>423</v>
      </c>
      <c r="F38" s="5"/>
      <c r="G38" s="66"/>
      <c r="H38" s="65">
        <f>F38*G38</f>
        <v>0</v>
      </c>
      <c r="I38" s="194" t="s">
        <v>36</v>
      </c>
    </row>
    <row r="39" spans="1:9" ht="26.4" x14ac:dyDescent="0.25">
      <c r="A39" s="12" t="s">
        <v>696</v>
      </c>
      <c r="B39" s="12"/>
      <c r="C39" s="19"/>
      <c r="D39" s="26" t="s">
        <v>697</v>
      </c>
      <c r="E39" s="24"/>
      <c r="F39" s="5"/>
      <c r="G39" s="66"/>
      <c r="H39" s="35"/>
    </row>
    <row r="40" spans="1:9" x14ac:dyDescent="0.25">
      <c r="A40" s="6"/>
      <c r="B40" s="12" t="s">
        <v>698</v>
      </c>
      <c r="C40" s="19"/>
      <c r="D40" s="220" t="s">
        <v>699</v>
      </c>
      <c r="E40" s="15" t="s">
        <v>351</v>
      </c>
      <c r="F40" s="5"/>
      <c r="G40" s="66"/>
      <c r="H40" s="65">
        <f>F40*G40</f>
        <v>0</v>
      </c>
      <c r="I40" s="194" t="s">
        <v>36</v>
      </c>
    </row>
    <row r="41" spans="1:9" x14ac:dyDescent="0.25">
      <c r="A41" s="6"/>
      <c r="B41" s="12" t="s">
        <v>700</v>
      </c>
      <c r="C41" s="19"/>
      <c r="D41" s="220" t="s">
        <v>701</v>
      </c>
      <c r="E41" s="15" t="s">
        <v>351</v>
      </c>
      <c r="F41" s="5"/>
      <c r="G41" s="66"/>
      <c r="H41" s="65">
        <f>F41*G41</f>
        <v>0</v>
      </c>
      <c r="I41" s="194" t="s">
        <v>36</v>
      </c>
    </row>
    <row r="42" spans="1:9" x14ac:dyDescent="0.25">
      <c r="A42" s="6"/>
      <c r="B42" s="12" t="s">
        <v>702</v>
      </c>
      <c r="C42" s="19"/>
      <c r="D42" s="220" t="s">
        <v>703</v>
      </c>
      <c r="E42" s="10" t="s">
        <v>0</v>
      </c>
      <c r="F42" s="5"/>
      <c r="G42" s="66"/>
      <c r="H42" s="65">
        <f>F42*G42</f>
        <v>0</v>
      </c>
      <c r="I42" s="194" t="s">
        <v>36</v>
      </c>
    </row>
    <row r="43" spans="1:9" x14ac:dyDescent="0.25">
      <c r="A43" s="6"/>
      <c r="B43" s="12" t="s">
        <v>704</v>
      </c>
      <c r="C43" s="19"/>
      <c r="D43" s="220" t="s">
        <v>705</v>
      </c>
      <c r="E43" s="15" t="s">
        <v>351</v>
      </c>
      <c r="F43" s="5"/>
      <c r="G43" s="66"/>
      <c r="H43" s="65">
        <f>F43*G43</f>
        <v>0</v>
      </c>
      <c r="I43" s="194" t="s">
        <v>36</v>
      </c>
    </row>
    <row r="44" spans="1:9" x14ac:dyDescent="0.25">
      <c r="A44" s="6"/>
      <c r="B44" s="12" t="s">
        <v>706</v>
      </c>
      <c r="C44" s="19"/>
      <c r="D44" s="220" t="s">
        <v>707</v>
      </c>
      <c r="E44" s="24"/>
      <c r="F44" s="5"/>
      <c r="G44" s="66"/>
      <c r="H44" s="35"/>
    </row>
    <row r="45" spans="1:9" x14ac:dyDescent="0.25">
      <c r="A45" s="6"/>
      <c r="B45" s="12"/>
      <c r="C45" s="19" t="s">
        <v>86</v>
      </c>
      <c r="D45" s="220" t="s">
        <v>708</v>
      </c>
      <c r="E45" s="15" t="s">
        <v>351</v>
      </c>
      <c r="F45" s="5"/>
      <c r="G45" s="66"/>
      <c r="H45" s="65">
        <f>F45*G45</f>
        <v>0</v>
      </c>
      <c r="I45" s="194" t="s">
        <v>36</v>
      </c>
    </row>
    <row r="46" spans="1:9" x14ac:dyDescent="0.25">
      <c r="A46" s="6"/>
      <c r="B46" s="12"/>
      <c r="C46" s="19" t="s">
        <v>89</v>
      </c>
      <c r="D46" s="220" t="s">
        <v>708</v>
      </c>
      <c r="E46" s="10" t="s">
        <v>0</v>
      </c>
      <c r="F46" s="5"/>
      <c r="G46" s="66"/>
      <c r="H46" s="65">
        <f>F46*G46</f>
        <v>0</v>
      </c>
      <c r="I46" s="194" t="s">
        <v>36</v>
      </c>
    </row>
    <row r="47" spans="1:9" ht="26.4" x14ac:dyDescent="0.25">
      <c r="A47" s="12" t="s">
        <v>709</v>
      </c>
      <c r="B47" s="12"/>
      <c r="C47" s="19"/>
      <c r="D47" s="186" t="s">
        <v>710</v>
      </c>
      <c r="E47" s="24"/>
      <c r="F47" s="5"/>
      <c r="G47" s="66"/>
      <c r="H47" s="35"/>
    </row>
    <row r="48" spans="1:9" ht="26.4" x14ac:dyDescent="0.25">
      <c r="A48" s="6"/>
      <c r="B48" s="12" t="s">
        <v>711</v>
      </c>
      <c r="C48" s="19"/>
      <c r="D48" s="220" t="s">
        <v>712</v>
      </c>
      <c r="E48" s="24"/>
      <c r="F48" s="5"/>
      <c r="G48" s="66"/>
      <c r="H48" s="35"/>
      <c r="I48" s="194" t="s">
        <v>36</v>
      </c>
    </row>
    <row r="49" spans="1:9" ht="26.4" x14ac:dyDescent="0.25">
      <c r="A49" s="6"/>
      <c r="B49" s="12"/>
      <c r="C49" s="19" t="s">
        <v>86</v>
      </c>
      <c r="D49" s="220" t="s">
        <v>713</v>
      </c>
      <c r="E49" s="15" t="s">
        <v>351</v>
      </c>
      <c r="F49" s="5"/>
      <c r="G49" s="66"/>
      <c r="H49" s="65">
        <f>F49*G49</f>
        <v>0</v>
      </c>
      <c r="I49" s="194" t="s">
        <v>36</v>
      </c>
    </row>
    <row r="50" spans="1:9" ht="26.4" x14ac:dyDescent="0.25">
      <c r="A50" s="6"/>
      <c r="B50" s="12"/>
      <c r="C50" s="19" t="s">
        <v>89</v>
      </c>
      <c r="D50" s="220" t="s">
        <v>714</v>
      </c>
      <c r="E50" s="15" t="s">
        <v>351</v>
      </c>
      <c r="F50" s="5"/>
      <c r="G50" s="66"/>
      <c r="H50" s="65">
        <f>F50*G50</f>
        <v>0</v>
      </c>
      <c r="I50" s="194" t="s">
        <v>36</v>
      </c>
    </row>
    <row r="51" spans="1:9" ht="26.4" x14ac:dyDescent="0.25">
      <c r="A51" s="6"/>
      <c r="B51" s="12" t="s">
        <v>715</v>
      </c>
      <c r="C51" s="19"/>
      <c r="D51" s="220" t="s">
        <v>716</v>
      </c>
      <c r="E51" s="24"/>
      <c r="F51" s="5"/>
      <c r="G51" s="66"/>
      <c r="H51" s="35"/>
      <c r="I51" s="194" t="s">
        <v>36</v>
      </c>
    </row>
    <row r="52" spans="1:9" x14ac:dyDescent="0.25">
      <c r="A52" s="12"/>
      <c r="B52" s="12"/>
      <c r="C52" s="19" t="s">
        <v>86</v>
      </c>
      <c r="D52" s="220" t="s">
        <v>717</v>
      </c>
      <c r="E52" s="15" t="s">
        <v>351</v>
      </c>
      <c r="F52" s="5"/>
      <c r="G52" s="66"/>
      <c r="H52" s="65">
        <f>F52*G52</f>
        <v>0</v>
      </c>
      <c r="I52" s="194" t="s">
        <v>36</v>
      </c>
    </row>
    <row r="53" spans="1:9" x14ac:dyDescent="0.25">
      <c r="A53" s="6"/>
      <c r="B53" s="12"/>
      <c r="C53" s="19" t="s">
        <v>89</v>
      </c>
      <c r="D53" s="220" t="s">
        <v>717</v>
      </c>
      <c r="E53" s="15" t="s">
        <v>351</v>
      </c>
      <c r="F53" s="5"/>
      <c r="G53" s="66"/>
      <c r="H53" s="65">
        <f>F53*G53</f>
        <v>0</v>
      </c>
      <c r="I53" s="194" t="s">
        <v>36</v>
      </c>
    </row>
    <row r="54" spans="1:9" ht="26.4" x14ac:dyDescent="0.25">
      <c r="A54" s="6"/>
      <c r="B54" s="12" t="s">
        <v>718</v>
      </c>
      <c r="C54" s="19"/>
      <c r="D54" s="220" t="s">
        <v>719</v>
      </c>
      <c r="E54" s="24"/>
      <c r="F54" s="5"/>
      <c r="G54" s="66"/>
      <c r="H54" s="35"/>
      <c r="I54" s="194" t="s">
        <v>36</v>
      </c>
    </row>
    <row r="55" spans="1:9" x14ac:dyDescent="0.25">
      <c r="A55" s="12"/>
      <c r="B55" s="12"/>
      <c r="C55" s="19" t="s">
        <v>86</v>
      </c>
      <c r="D55" s="220" t="s">
        <v>717</v>
      </c>
      <c r="E55" s="15" t="s">
        <v>351</v>
      </c>
      <c r="F55" s="5"/>
      <c r="G55" s="66"/>
      <c r="H55" s="65">
        <f>F55*G55</f>
        <v>0</v>
      </c>
      <c r="I55" s="194" t="s">
        <v>36</v>
      </c>
    </row>
    <row r="56" spans="1:9" x14ac:dyDescent="0.25">
      <c r="A56" s="12"/>
      <c r="B56" s="12"/>
      <c r="C56" s="19" t="s">
        <v>89</v>
      </c>
      <c r="D56" s="220" t="s">
        <v>717</v>
      </c>
      <c r="E56" s="15" t="s">
        <v>351</v>
      </c>
      <c r="F56" s="5"/>
      <c r="G56" s="66"/>
      <c r="H56" s="65">
        <f>F56*G56</f>
        <v>0</v>
      </c>
      <c r="I56" s="194" t="s">
        <v>36</v>
      </c>
    </row>
    <row r="57" spans="1:9" x14ac:dyDescent="0.25">
      <c r="A57" s="12"/>
      <c r="B57" s="12" t="s">
        <v>720</v>
      </c>
      <c r="C57" s="19"/>
      <c r="D57" s="220" t="s">
        <v>721</v>
      </c>
      <c r="E57" s="24"/>
      <c r="F57" s="5"/>
      <c r="G57" s="66"/>
      <c r="H57" s="35"/>
    </row>
    <row r="58" spans="1:9" ht="26.4" x14ac:dyDescent="0.25">
      <c r="A58" s="12"/>
      <c r="B58" s="12"/>
      <c r="C58" s="19" t="s">
        <v>86</v>
      </c>
      <c r="D58" s="220" t="s">
        <v>722</v>
      </c>
      <c r="E58" s="15" t="s">
        <v>351</v>
      </c>
      <c r="F58" s="5"/>
      <c r="G58" s="66"/>
      <c r="H58" s="65">
        <f>F58*G58</f>
        <v>0</v>
      </c>
      <c r="I58" s="194" t="s">
        <v>36</v>
      </c>
    </row>
    <row r="59" spans="1:9" ht="26.4" x14ac:dyDescent="0.25">
      <c r="A59" s="12"/>
      <c r="B59" s="12"/>
      <c r="C59" s="19" t="s">
        <v>89</v>
      </c>
      <c r="D59" s="220" t="s">
        <v>722</v>
      </c>
      <c r="E59" s="15" t="s">
        <v>351</v>
      </c>
      <c r="F59" s="5"/>
      <c r="G59" s="66"/>
      <c r="H59" s="65">
        <f>F59*G59</f>
        <v>0</v>
      </c>
      <c r="I59" s="194" t="s">
        <v>36</v>
      </c>
    </row>
    <row r="60" spans="1:9" ht="26.4" x14ac:dyDescent="0.25">
      <c r="A60" s="12" t="s">
        <v>723</v>
      </c>
      <c r="B60" s="12"/>
      <c r="C60" s="19"/>
      <c r="D60" s="186" t="s">
        <v>724</v>
      </c>
      <c r="E60" s="24"/>
      <c r="F60" s="5"/>
      <c r="G60" s="66"/>
      <c r="H60" s="35"/>
    </row>
    <row r="61" spans="1:9" ht="26.4" x14ac:dyDescent="0.25">
      <c r="A61" s="12"/>
      <c r="B61" s="12" t="s">
        <v>725</v>
      </c>
      <c r="C61" s="19"/>
      <c r="D61" s="220" t="s">
        <v>726</v>
      </c>
      <c r="E61" s="15" t="s">
        <v>351</v>
      </c>
      <c r="F61" s="5"/>
      <c r="G61" s="66"/>
      <c r="H61" s="65">
        <f>F61*G61</f>
        <v>0</v>
      </c>
      <c r="I61" s="194" t="s">
        <v>36</v>
      </c>
    </row>
    <row r="62" spans="1:9" ht="26.4" x14ac:dyDescent="0.25">
      <c r="A62" s="12"/>
      <c r="B62" s="12" t="s">
        <v>727</v>
      </c>
      <c r="C62" s="19"/>
      <c r="D62" s="220" t="s">
        <v>726</v>
      </c>
      <c r="E62" s="15" t="s">
        <v>351</v>
      </c>
      <c r="F62" s="5"/>
      <c r="G62" s="66"/>
      <c r="H62" s="65">
        <f>F62*G62</f>
        <v>0</v>
      </c>
      <c r="I62" s="194" t="s">
        <v>36</v>
      </c>
    </row>
    <row r="63" spans="1:9" ht="26.4" x14ac:dyDescent="0.25">
      <c r="A63" s="12"/>
      <c r="B63" s="12" t="s">
        <v>728</v>
      </c>
      <c r="C63" s="19"/>
      <c r="D63" s="220" t="s">
        <v>726</v>
      </c>
      <c r="E63" s="15" t="s">
        <v>351</v>
      </c>
      <c r="F63" s="5"/>
      <c r="G63" s="66"/>
      <c r="H63" s="65">
        <f>F63*G63</f>
        <v>0</v>
      </c>
      <c r="I63" s="194" t="s">
        <v>36</v>
      </c>
    </row>
    <row r="64" spans="1:9" x14ac:dyDescent="0.25">
      <c r="A64" s="12"/>
      <c r="B64" s="12" t="s">
        <v>729</v>
      </c>
      <c r="C64" s="19"/>
      <c r="D64" s="220" t="s">
        <v>641</v>
      </c>
      <c r="E64" s="15" t="s">
        <v>351</v>
      </c>
      <c r="F64" s="5"/>
      <c r="G64" s="66"/>
      <c r="H64" s="65">
        <f>F64*G64</f>
        <v>0</v>
      </c>
      <c r="I64" s="194" t="s">
        <v>36</v>
      </c>
    </row>
    <row r="65" spans="1:9" ht="39.6" x14ac:dyDescent="0.25">
      <c r="A65" s="12" t="s">
        <v>730</v>
      </c>
      <c r="B65" s="12"/>
      <c r="C65" s="19"/>
      <c r="D65" s="187" t="s">
        <v>731</v>
      </c>
      <c r="E65" s="24"/>
      <c r="F65" s="5"/>
      <c r="G65" s="66"/>
      <c r="H65" s="35"/>
    </row>
    <row r="66" spans="1:9" ht="26.4" x14ac:dyDescent="0.25">
      <c r="A66" s="12"/>
      <c r="B66" s="12" t="s">
        <v>732</v>
      </c>
      <c r="C66" s="19"/>
      <c r="D66" s="220" t="s">
        <v>726</v>
      </c>
      <c r="E66" s="15" t="s">
        <v>351</v>
      </c>
      <c r="F66" s="5"/>
      <c r="G66" s="66"/>
      <c r="H66" s="65">
        <f>F66*G66</f>
        <v>0</v>
      </c>
      <c r="I66" s="194" t="s">
        <v>36</v>
      </c>
    </row>
    <row r="67" spans="1:9" ht="26.4" x14ac:dyDescent="0.25">
      <c r="A67" s="12"/>
      <c r="B67" s="12" t="s">
        <v>733</v>
      </c>
      <c r="C67" s="19"/>
      <c r="D67" s="220" t="s">
        <v>726</v>
      </c>
      <c r="E67" s="15" t="s">
        <v>351</v>
      </c>
      <c r="F67" s="5"/>
      <c r="G67" s="66"/>
      <c r="H67" s="65">
        <f>F67*G67</f>
        <v>0</v>
      </c>
      <c r="I67" s="194" t="s">
        <v>36</v>
      </c>
    </row>
    <row r="68" spans="1:9" ht="26.4" x14ac:dyDescent="0.25">
      <c r="A68" s="12"/>
      <c r="B68" s="12" t="s">
        <v>734</v>
      </c>
      <c r="C68" s="19"/>
      <c r="D68" s="220" t="s">
        <v>726</v>
      </c>
      <c r="E68" s="15" t="s">
        <v>351</v>
      </c>
      <c r="F68" s="5"/>
      <c r="G68" s="66"/>
      <c r="H68" s="65">
        <f>F68*G68</f>
        <v>0</v>
      </c>
      <c r="I68" s="194" t="s">
        <v>36</v>
      </c>
    </row>
    <row r="69" spans="1:9" x14ac:dyDescent="0.25">
      <c r="A69" s="6"/>
      <c r="B69" s="12" t="s">
        <v>735</v>
      </c>
      <c r="C69" s="19"/>
      <c r="D69" s="220" t="s">
        <v>641</v>
      </c>
      <c r="E69" s="15" t="s">
        <v>351</v>
      </c>
      <c r="F69" s="5"/>
      <c r="G69" s="35"/>
      <c r="H69" s="65">
        <f>F69*G69</f>
        <v>0</v>
      </c>
      <c r="I69" s="194" t="s">
        <v>36</v>
      </c>
    </row>
    <row r="70" spans="1:9" x14ac:dyDescent="0.25">
      <c r="A70" s="6"/>
      <c r="B70" s="12"/>
      <c r="C70" s="19"/>
      <c r="D70" s="14"/>
      <c r="E70" s="24"/>
      <c r="F70" s="5"/>
      <c r="G70" s="4"/>
      <c r="H70" s="35"/>
      <c r="I70" s="210" t="s">
        <v>130</v>
      </c>
    </row>
    <row r="71" spans="1:9" x14ac:dyDescent="0.25">
      <c r="A71" s="6"/>
      <c r="B71" s="12"/>
      <c r="C71" s="19"/>
      <c r="D71" s="14"/>
      <c r="E71" s="24"/>
      <c r="F71" s="5"/>
      <c r="G71" s="4"/>
      <c r="H71" s="35"/>
    </row>
    <row r="72" spans="1:9" x14ac:dyDescent="0.25">
      <c r="A72" s="6"/>
      <c r="B72" s="12"/>
      <c r="C72" s="19"/>
      <c r="D72" s="25"/>
      <c r="E72" s="24"/>
      <c r="F72" s="5"/>
      <c r="G72" s="4"/>
      <c r="H72" s="35"/>
    </row>
    <row r="73" spans="1:9" x14ac:dyDescent="0.25">
      <c r="A73" s="1" t="s">
        <v>131</v>
      </c>
      <c r="B73" s="3"/>
      <c r="C73" s="13"/>
      <c r="D73" s="2"/>
      <c r="E73" s="115"/>
      <c r="F73" s="3"/>
      <c r="G73" s="3"/>
      <c r="H73" s="100">
        <f>SUM(H5:H72)</f>
        <v>0</v>
      </c>
    </row>
    <row r="1048474" spans="5:5" x14ac:dyDescent="0.25">
      <c r="E1048474" s="10"/>
    </row>
  </sheetData>
  <mergeCells count="1">
    <mergeCell ref="E1:H1"/>
  </mergeCells>
  <pageMargins left="0.75" right="0.75" top="1" bottom="1" header="0.5" footer="0.5"/>
  <pageSetup paperSize="9" scale="6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67DE-2894-4AAF-A8D8-2DAA08479CE3}">
  <sheetPr codeName="Sheet10"/>
  <dimension ref="A1:I1048573"/>
  <sheetViews>
    <sheetView view="pageBreakPreview" zoomScaleNormal="100" zoomScaleSheetLayoutView="100" workbookViewId="0"/>
  </sheetViews>
  <sheetFormatPr defaultRowHeight="13.2" x14ac:dyDescent="0.25"/>
  <cols>
    <col min="1" max="1" width="9.33203125" style="38" customWidth="1"/>
    <col min="2" max="2" width="9" style="38" bestFit="1" customWidth="1"/>
    <col min="3" max="3" width="3.33203125" style="38" bestFit="1" customWidth="1"/>
    <col min="4" max="4" width="40.6640625" style="38" customWidth="1"/>
    <col min="5" max="5" width="18.44140625" style="38" bestFit="1" customWidth="1"/>
    <col min="6" max="8" width="20.6640625" style="38" customWidth="1"/>
    <col min="9" max="254" width="9.33203125" style="38"/>
    <col min="255" max="255" width="9.33203125" style="38" customWidth="1"/>
    <col min="256" max="256" width="6.6640625" style="38" customWidth="1"/>
    <col min="257" max="257" width="40.6640625" style="38" customWidth="1"/>
    <col min="258" max="261" width="9.33203125" style="38" customWidth="1"/>
    <col min="262" max="510" width="9.33203125" style="38"/>
    <col min="511" max="511" width="9.33203125" style="38" customWidth="1"/>
    <col min="512" max="512" width="6.6640625" style="38" customWidth="1"/>
    <col min="513" max="513" width="40.6640625" style="38" customWidth="1"/>
    <col min="514" max="517" width="9.33203125" style="38" customWidth="1"/>
    <col min="518" max="766" width="9.33203125" style="38"/>
    <col min="767" max="767" width="9.33203125" style="38" customWidth="1"/>
    <col min="768" max="768" width="6.6640625" style="38" customWidth="1"/>
    <col min="769" max="769" width="40.6640625" style="38" customWidth="1"/>
    <col min="770" max="773" width="9.33203125" style="38" customWidth="1"/>
    <col min="774" max="1022" width="9.33203125" style="38"/>
    <col min="1023" max="1023" width="9.33203125" style="38" customWidth="1"/>
    <col min="1024" max="1024" width="6.6640625" style="38" customWidth="1"/>
    <col min="1025" max="1025" width="40.6640625" style="38" customWidth="1"/>
    <col min="1026" max="1029" width="9.33203125" style="38" customWidth="1"/>
    <col min="1030" max="1278" width="9.33203125" style="38"/>
    <col min="1279" max="1279" width="9.33203125" style="38" customWidth="1"/>
    <col min="1280" max="1280" width="6.6640625" style="38" customWidth="1"/>
    <col min="1281" max="1281" width="40.6640625" style="38" customWidth="1"/>
    <col min="1282" max="1285" width="9.33203125" style="38" customWidth="1"/>
    <col min="1286" max="1534" width="9.33203125" style="38"/>
    <col min="1535" max="1535" width="9.33203125" style="38" customWidth="1"/>
    <col min="1536" max="1536" width="6.6640625" style="38" customWidth="1"/>
    <col min="1537" max="1537" width="40.6640625" style="38" customWidth="1"/>
    <col min="1538" max="1541" width="9.33203125" style="38" customWidth="1"/>
    <col min="1542" max="1790" width="9.33203125" style="38"/>
    <col min="1791" max="1791" width="9.33203125" style="38" customWidth="1"/>
    <col min="1792" max="1792" width="6.6640625" style="38" customWidth="1"/>
    <col min="1793" max="1793" width="40.6640625" style="38" customWidth="1"/>
    <col min="1794" max="1797" width="9.33203125" style="38" customWidth="1"/>
    <col min="1798" max="2046" width="9.33203125" style="38"/>
    <col min="2047" max="2047" width="9.33203125" style="38" customWidth="1"/>
    <col min="2048" max="2048" width="6.6640625" style="38" customWidth="1"/>
    <col min="2049" max="2049" width="40.6640625" style="38" customWidth="1"/>
    <col min="2050" max="2053" width="9.33203125" style="38" customWidth="1"/>
    <col min="2054" max="2302" width="9.33203125" style="38"/>
    <col min="2303" max="2303" width="9.33203125" style="38" customWidth="1"/>
    <col min="2304" max="2304" width="6.6640625" style="38" customWidth="1"/>
    <col min="2305" max="2305" width="40.6640625" style="38" customWidth="1"/>
    <col min="2306" max="2309" width="9.33203125" style="38" customWidth="1"/>
    <col min="2310" max="2558" width="9.33203125" style="38"/>
    <col min="2559" max="2559" width="9.33203125" style="38" customWidth="1"/>
    <col min="2560" max="2560" width="6.6640625" style="38" customWidth="1"/>
    <col min="2561" max="2561" width="40.6640625" style="38" customWidth="1"/>
    <col min="2562" max="2565" width="9.33203125" style="38" customWidth="1"/>
    <col min="2566" max="2814" width="9.33203125" style="38"/>
    <col min="2815" max="2815" width="9.33203125" style="38" customWidth="1"/>
    <col min="2816" max="2816" width="6.6640625" style="38" customWidth="1"/>
    <col min="2817" max="2817" width="40.6640625" style="38" customWidth="1"/>
    <col min="2818" max="2821" width="9.33203125" style="38" customWidth="1"/>
    <col min="2822" max="3070" width="9.33203125" style="38"/>
    <col min="3071" max="3071" width="9.33203125" style="38" customWidth="1"/>
    <col min="3072" max="3072" width="6.6640625" style="38" customWidth="1"/>
    <col min="3073" max="3073" width="40.6640625" style="38" customWidth="1"/>
    <col min="3074" max="3077" width="9.33203125" style="38" customWidth="1"/>
    <col min="3078" max="3326" width="9.33203125" style="38"/>
    <col min="3327" max="3327" width="9.33203125" style="38" customWidth="1"/>
    <col min="3328" max="3328" width="6.6640625" style="38" customWidth="1"/>
    <col min="3329" max="3329" width="40.6640625" style="38" customWidth="1"/>
    <col min="3330" max="3333" width="9.33203125" style="38" customWidth="1"/>
    <col min="3334" max="3582" width="9.33203125" style="38"/>
    <col min="3583" max="3583" width="9.33203125" style="38" customWidth="1"/>
    <col min="3584" max="3584" width="6.6640625" style="38" customWidth="1"/>
    <col min="3585" max="3585" width="40.6640625" style="38" customWidth="1"/>
    <col min="3586" max="3589" width="9.33203125" style="38" customWidth="1"/>
    <col min="3590" max="3838" width="9.33203125" style="38"/>
    <col min="3839" max="3839" width="9.33203125" style="38" customWidth="1"/>
    <col min="3840" max="3840" width="6.6640625" style="38" customWidth="1"/>
    <col min="3841" max="3841" width="40.6640625" style="38" customWidth="1"/>
    <col min="3842" max="3845" width="9.33203125" style="38" customWidth="1"/>
    <col min="3846" max="4094" width="9.33203125" style="38"/>
    <col min="4095" max="4095" width="9.33203125" style="38" customWidth="1"/>
    <col min="4096" max="4096" width="6.6640625" style="38" customWidth="1"/>
    <col min="4097" max="4097" width="40.6640625" style="38" customWidth="1"/>
    <col min="4098" max="4101" width="9.33203125" style="38" customWidth="1"/>
    <col min="4102" max="4350" width="9.33203125" style="38"/>
    <col min="4351" max="4351" width="9.33203125" style="38" customWidth="1"/>
    <col min="4352" max="4352" width="6.6640625" style="38" customWidth="1"/>
    <col min="4353" max="4353" width="40.6640625" style="38" customWidth="1"/>
    <col min="4354" max="4357" width="9.33203125" style="38" customWidth="1"/>
    <col min="4358" max="4606" width="9.33203125" style="38"/>
    <col min="4607" max="4607" width="9.33203125" style="38" customWidth="1"/>
    <col min="4608" max="4608" width="6.6640625" style="38" customWidth="1"/>
    <col min="4609" max="4609" width="40.6640625" style="38" customWidth="1"/>
    <col min="4610" max="4613" width="9.33203125" style="38" customWidth="1"/>
    <col min="4614" max="4862" width="9.33203125" style="38"/>
    <col min="4863" max="4863" width="9.33203125" style="38" customWidth="1"/>
    <col min="4864" max="4864" width="6.6640625" style="38" customWidth="1"/>
    <col min="4865" max="4865" width="40.6640625" style="38" customWidth="1"/>
    <col min="4866" max="4869" width="9.33203125" style="38" customWidth="1"/>
    <col min="4870" max="5118" width="9.33203125" style="38"/>
    <col min="5119" max="5119" width="9.33203125" style="38" customWidth="1"/>
    <col min="5120" max="5120" width="6.6640625" style="38" customWidth="1"/>
    <col min="5121" max="5121" width="40.6640625" style="38" customWidth="1"/>
    <col min="5122" max="5125" width="9.33203125" style="38" customWidth="1"/>
    <col min="5126" max="5374" width="9.33203125" style="38"/>
    <col min="5375" max="5375" width="9.33203125" style="38" customWidth="1"/>
    <col min="5376" max="5376" width="6.6640625" style="38" customWidth="1"/>
    <col min="5377" max="5377" width="40.6640625" style="38" customWidth="1"/>
    <col min="5378" max="5381" width="9.33203125" style="38" customWidth="1"/>
    <col min="5382" max="5630" width="9.33203125" style="38"/>
    <col min="5631" max="5631" width="9.33203125" style="38" customWidth="1"/>
    <col min="5632" max="5632" width="6.6640625" style="38" customWidth="1"/>
    <col min="5633" max="5633" width="40.6640625" style="38" customWidth="1"/>
    <col min="5634" max="5637" width="9.33203125" style="38" customWidth="1"/>
    <col min="5638" max="5886" width="9.33203125" style="38"/>
    <col min="5887" max="5887" width="9.33203125" style="38" customWidth="1"/>
    <col min="5888" max="5888" width="6.6640625" style="38" customWidth="1"/>
    <col min="5889" max="5889" width="40.6640625" style="38" customWidth="1"/>
    <col min="5890" max="5893" width="9.33203125" style="38" customWidth="1"/>
    <col min="5894" max="6142" width="9.33203125" style="38"/>
    <col min="6143" max="6143" width="9.33203125" style="38" customWidth="1"/>
    <col min="6144" max="6144" width="6.6640625" style="38" customWidth="1"/>
    <col min="6145" max="6145" width="40.6640625" style="38" customWidth="1"/>
    <col min="6146" max="6149" width="9.33203125" style="38" customWidth="1"/>
    <col min="6150" max="6398" width="9.33203125" style="38"/>
    <col min="6399" max="6399" width="9.33203125" style="38" customWidth="1"/>
    <col min="6400" max="6400" width="6.6640625" style="38" customWidth="1"/>
    <col min="6401" max="6401" width="40.6640625" style="38" customWidth="1"/>
    <col min="6402" max="6405" width="9.33203125" style="38" customWidth="1"/>
    <col min="6406" max="6654" width="9.33203125" style="38"/>
    <col min="6655" max="6655" width="9.33203125" style="38" customWidth="1"/>
    <col min="6656" max="6656" width="6.6640625" style="38" customWidth="1"/>
    <col min="6657" max="6657" width="40.6640625" style="38" customWidth="1"/>
    <col min="6658" max="6661" width="9.33203125" style="38" customWidth="1"/>
    <col min="6662" max="6910" width="9.33203125" style="38"/>
    <col min="6911" max="6911" width="9.33203125" style="38" customWidth="1"/>
    <col min="6912" max="6912" width="6.6640625" style="38" customWidth="1"/>
    <col min="6913" max="6913" width="40.6640625" style="38" customWidth="1"/>
    <col min="6914" max="6917" width="9.33203125" style="38" customWidth="1"/>
    <col min="6918" max="7166" width="9.33203125" style="38"/>
    <col min="7167" max="7167" width="9.33203125" style="38" customWidth="1"/>
    <col min="7168" max="7168" width="6.6640625" style="38" customWidth="1"/>
    <col min="7169" max="7169" width="40.6640625" style="38" customWidth="1"/>
    <col min="7170" max="7173" width="9.33203125" style="38" customWidth="1"/>
    <col min="7174" max="7422" width="9.33203125" style="38"/>
    <col min="7423" max="7423" width="9.33203125" style="38" customWidth="1"/>
    <col min="7424" max="7424" width="6.6640625" style="38" customWidth="1"/>
    <col min="7425" max="7425" width="40.6640625" style="38" customWidth="1"/>
    <col min="7426" max="7429" width="9.33203125" style="38" customWidth="1"/>
    <col min="7430" max="7678" width="9.33203125" style="38"/>
    <col min="7679" max="7679" width="9.33203125" style="38" customWidth="1"/>
    <col min="7680" max="7680" width="6.6640625" style="38" customWidth="1"/>
    <col min="7681" max="7681" width="40.6640625" style="38" customWidth="1"/>
    <col min="7682" max="7685" width="9.33203125" style="38" customWidth="1"/>
    <col min="7686" max="7934" width="9.33203125" style="38"/>
    <col min="7935" max="7935" width="9.33203125" style="38" customWidth="1"/>
    <col min="7936" max="7936" width="6.6640625" style="38" customWidth="1"/>
    <col min="7937" max="7937" width="40.6640625" style="38" customWidth="1"/>
    <col min="7938" max="7941" width="9.33203125" style="38" customWidth="1"/>
    <col min="7942" max="8190" width="9.33203125" style="38"/>
    <col min="8191" max="8191" width="9.33203125" style="38" customWidth="1"/>
    <col min="8192" max="8192" width="6.6640625" style="38" customWidth="1"/>
    <col min="8193" max="8193" width="40.6640625" style="38" customWidth="1"/>
    <col min="8194" max="8197" width="9.33203125" style="38" customWidth="1"/>
    <col min="8198" max="8446" width="9.33203125" style="38"/>
    <col min="8447" max="8447" width="9.33203125" style="38" customWidth="1"/>
    <col min="8448" max="8448" width="6.6640625" style="38" customWidth="1"/>
    <col min="8449" max="8449" width="40.6640625" style="38" customWidth="1"/>
    <col min="8450" max="8453" width="9.33203125" style="38" customWidth="1"/>
    <col min="8454" max="8702" width="9.33203125" style="38"/>
    <col min="8703" max="8703" width="9.33203125" style="38" customWidth="1"/>
    <col min="8704" max="8704" width="6.6640625" style="38" customWidth="1"/>
    <col min="8705" max="8705" width="40.6640625" style="38" customWidth="1"/>
    <col min="8706" max="8709" width="9.33203125" style="38" customWidth="1"/>
    <col min="8710" max="8958" width="9.33203125" style="38"/>
    <col min="8959" max="8959" width="9.33203125" style="38" customWidth="1"/>
    <col min="8960" max="8960" width="6.6640625" style="38" customWidth="1"/>
    <col min="8961" max="8961" width="40.6640625" style="38" customWidth="1"/>
    <col min="8962" max="8965" width="9.33203125" style="38" customWidth="1"/>
    <col min="8966" max="9214" width="9.33203125" style="38"/>
    <col min="9215" max="9215" width="9.33203125" style="38" customWidth="1"/>
    <col min="9216" max="9216" width="6.6640625" style="38" customWidth="1"/>
    <col min="9217" max="9217" width="40.6640625" style="38" customWidth="1"/>
    <col min="9218" max="9221" width="9.33203125" style="38" customWidth="1"/>
    <col min="9222" max="9470" width="9.33203125" style="38"/>
    <col min="9471" max="9471" width="9.33203125" style="38" customWidth="1"/>
    <col min="9472" max="9472" width="6.6640625" style="38" customWidth="1"/>
    <col min="9473" max="9473" width="40.6640625" style="38" customWidth="1"/>
    <col min="9474" max="9477" width="9.33203125" style="38" customWidth="1"/>
    <col min="9478" max="9726" width="9.33203125" style="38"/>
    <col min="9727" max="9727" width="9.33203125" style="38" customWidth="1"/>
    <col min="9728" max="9728" width="6.6640625" style="38" customWidth="1"/>
    <col min="9729" max="9729" width="40.6640625" style="38" customWidth="1"/>
    <col min="9730" max="9733" width="9.33203125" style="38" customWidth="1"/>
    <col min="9734" max="9982" width="9.33203125" style="38"/>
    <col min="9983" max="9983" width="9.33203125" style="38" customWidth="1"/>
    <col min="9984" max="9984" width="6.6640625" style="38" customWidth="1"/>
    <col min="9985" max="9985" width="40.6640625" style="38" customWidth="1"/>
    <col min="9986" max="9989" width="9.33203125" style="38" customWidth="1"/>
    <col min="9990" max="10238" width="9.33203125" style="38"/>
    <col min="10239" max="10239" width="9.33203125" style="38" customWidth="1"/>
    <col min="10240" max="10240" width="6.6640625" style="38" customWidth="1"/>
    <col min="10241" max="10241" width="40.6640625" style="38" customWidth="1"/>
    <col min="10242" max="10245" width="9.33203125" style="38" customWidth="1"/>
    <col min="10246" max="10494" width="9.33203125" style="38"/>
    <col min="10495" max="10495" width="9.33203125" style="38" customWidth="1"/>
    <col min="10496" max="10496" width="6.6640625" style="38" customWidth="1"/>
    <col min="10497" max="10497" width="40.6640625" style="38" customWidth="1"/>
    <col min="10498" max="10501" width="9.33203125" style="38" customWidth="1"/>
    <col min="10502" max="10750" width="9.33203125" style="38"/>
    <col min="10751" max="10751" width="9.33203125" style="38" customWidth="1"/>
    <col min="10752" max="10752" width="6.6640625" style="38" customWidth="1"/>
    <col min="10753" max="10753" width="40.6640625" style="38" customWidth="1"/>
    <col min="10754" max="10757" width="9.33203125" style="38" customWidth="1"/>
    <col min="10758" max="11006" width="9.33203125" style="38"/>
    <col min="11007" max="11007" width="9.33203125" style="38" customWidth="1"/>
    <col min="11008" max="11008" width="6.6640625" style="38" customWidth="1"/>
    <col min="11009" max="11009" width="40.6640625" style="38" customWidth="1"/>
    <col min="11010" max="11013" width="9.33203125" style="38" customWidth="1"/>
    <col min="11014" max="11262" width="9.33203125" style="38"/>
    <col min="11263" max="11263" width="9.33203125" style="38" customWidth="1"/>
    <col min="11264" max="11264" width="6.6640625" style="38" customWidth="1"/>
    <col min="11265" max="11265" width="40.6640625" style="38" customWidth="1"/>
    <col min="11266" max="11269" width="9.33203125" style="38" customWidth="1"/>
    <col min="11270" max="11518" width="9.33203125" style="38"/>
    <col min="11519" max="11519" width="9.33203125" style="38" customWidth="1"/>
    <col min="11520" max="11520" width="6.6640625" style="38" customWidth="1"/>
    <col min="11521" max="11521" width="40.6640625" style="38" customWidth="1"/>
    <col min="11522" max="11525" width="9.33203125" style="38" customWidth="1"/>
    <col min="11526" max="11774" width="9.33203125" style="38"/>
    <col min="11775" max="11775" width="9.33203125" style="38" customWidth="1"/>
    <col min="11776" max="11776" width="6.6640625" style="38" customWidth="1"/>
    <col min="11777" max="11777" width="40.6640625" style="38" customWidth="1"/>
    <col min="11778" max="11781" width="9.33203125" style="38" customWidth="1"/>
    <col min="11782" max="12030" width="9.33203125" style="38"/>
    <col min="12031" max="12031" width="9.33203125" style="38" customWidth="1"/>
    <col min="12032" max="12032" width="6.6640625" style="38" customWidth="1"/>
    <col min="12033" max="12033" width="40.6640625" style="38" customWidth="1"/>
    <col min="12034" max="12037" width="9.33203125" style="38" customWidth="1"/>
    <col min="12038" max="12286" width="9.33203125" style="38"/>
    <col min="12287" max="12287" width="9.33203125" style="38" customWidth="1"/>
    <col min="12288" max="12288" width="6.6640625" style="38" customWidth="1"/>
    <col min="12289" max="12289" width="40.6640625" style="38" customWidth="1"/>
    <col min="12290" max="12293" width="9.33203125" style="38" customWidth="1"/>
    <col min="12294" max="12542" width="9.33203125" style="38"/>
    <col min="12543" max="12543" width="9.33203125" style="38" customWidth="1"/>
    <col min="12544" max="12544" width="6.6640625" style="38" customWidth="1"/>
    <col min="12545" max="12545" width="40.6640625" style="38" customWidth="1"/>
    <col min="12546" max="12549" width="9.33203125" style="38" customWidth="1"/>
    <col min="12550" max="12798" width="9.33203125" style="38"/>
    <col min="12799" max="12799" width="9.33203125" style="38" customWidth="1"/>
    <col min="12800" max="12800" width="6.6640625" style="38" customWidth="1"/>
    <col min="12801" max="12801" width="40.6640625" style="38" customWidth="1"/>
    <col min="12802" max="12805" width="9.33203125" style="38" customWidth="1"/>
    <col min="12806" max="13054" width="9.33203125" style="38"/>
    <col min="13055" max="13055" width="9.33203125" style="38" customWidth="1"/>
    <col min="13056" max="13056" width="6.6640625" style="38" customWidth="1"/>
    <col min="13057" max="13057" width="40.6640625" style="38" customWidth="1"/>
    <col min="13058" max="13061" width="9.33203125" style="38" customWidth="1"/>
    <col min="13062" max="13310" width="9.33203125" style="38"/>
    <col min="13311" max="13311" width="9.33203125" style="38" customWidth="1"/>
    <col min="13312" max="13312" width="6.6640625" style="38" customWidth="1"/>
    <col min="13313" max="13313" width="40.6640625" style="38" customWidth="1"/>
    <col min="13314" max="13317" width="9.33203125" style="38" customWidth="1"/>
    <col min="13318" max="13566" width="9.33203125" style="38"/>
    <col min="13567" max="13567" width="9.33203125" style="38" customWidth="1"/>
    <col min="13568" max="13568" width="6.6640625" style="38" customWidth="1"/>
    <col min="13569" max="13569" width="40.6640625" style="38" customWidth="1"/>
    <col min="13570" max="13573" width="9.33203125" style="38" customWidth="1"/>
    <col min="13574" max="13822" width="9.33203125" style="38"/>
    <col min="13823" max="13823" width="9.33203125" style="38" customWidth="1"/>
    <col min="13824" max="13824" width="6.6640625" style="38" customWidth="1"/>
    <col min="13825" max="13825" width="40.6640625" style="38" customWidth="1"/>
    <col min="13826" max="13829" width="9.33203125" style="38" customWidth="1"/>
    <col min="13830" max="14078" width="9.33203125" style="38"/>
    <col min="14079" max="14079" width="9.33203125" style="38" customWidth="1"/>
    <col min="14080" max="14080" width="6.6640625" style="38" customWidth="1"/>
    <col min="14081" max="14081" width="40.6640625" style="38" customWidth="1"/>
    <col min="14082" max="14085" width="9.33203125" style="38" customWidth="1"/>
    <col min="14086" max="14334" width="9.33203125" style="38"/>
    <col min="14335" max="14335" width="9.33203125" style="38" customWidth="1"/>
    <col min="14336" max="14336" width="6.6640625" style="38" customWidth="1"/>
    <col min="14337" max="14337" width="40.6640625" style="38" customWidth="1"/>
    <col min="14338" max="14341" width="9.33203125" style="38" customWidth="1"/>
    <col min="14342" max="14590" width="9.33203125" style="38"/>
    <col min="14591" max="14591" width="9.33203125" style="38" customWidth="1"/>
    <col min="14592" max="14592" width="6.6640625" style="38" customWidth="1"/>
    <col min="14593" max="14593" width="40.6640625" style="38" customWidth="1"/>
    <col min="14594" max="14597" width="9.33203125" style="38" customWidth="1"/>
    <col min="14598" max="14846" width="9.33203125" style="38"/>
    <col min="14847" max="14847" width="9.33203125" style="38" customWidth="1"/>
    <col min="14848" max="14848" width="6.6640625" style="38" customWidth="1"/>
    <col min="14849" max="14849" width="40.6640625" style="38" customWidth="1"/>
    <col min="14850" max="14853" width="9.33203125" style="38" customWidth="1"/>
    <col min="14854" max="15102" width="9.33203125" style="38"/>
    <col min="15103" max="15103" width="9.33203125" style="38" customWidth="1"/>
    <col min="15104" max="15104" width="6.6640625" style="38" customWidth="1"/>
    <col min="15105" max="15105" width="40.6640625" style="38" customWidth="1"/>
    <col min="15106" max="15109" width="9.33203125" style="38" customWidth="1"/>
    <col min="15110" max="15358" width="9.33203125" style="38"/>
    <col min="15359" max="15359" width="9.33203125" style="38" customWidth="1"/>
    <col min="15360" max="15360" width="6.6640625" style="38" customWidth="1"/>
    <col min="15361" max="15361" width="40.6640625" style="38" customWidth="1"/>
    <col min="15362" max="15365" width="9.33203125" style="38" customWidth="1"/>
    <col min="15366" max="15614" width="9.33203125" style="38"/>
    <col min="15615" max="15615" width="9.33203125" style="38" customWidth="1"/>
    <col min="15616" max="15616" width="6.6640625" style="38" customWidth="1"/>
    <col min="15617" max="15617" width="40.6640625" style="38" customWidth="1"/>
    <col min="15618" max="15621" width="9.33203125" style="38" customWidth="1"/>
    <col min="15622" max="15870" width="9.33203125" style="38"/>
    <col min="15871" max="15871" width="9.33203125" style="38" customWidth="1"/>
    <col min="15872" max="15872" width="6.6640625" style="38" customWidth="1"/>
    <col min="15873" max="15873" width="40.6640625" style="38" customWidth="1"/>
    <col min="15874" max="15877" width="9.33203125" style="38" customWidth="1"/>
    <col min="15878" max="16126" width="9.33203125" style="38"/>
    <col min="16127" max="16127" width="9.33203125" style="38" customWidth="1"/>
    <col min="16128" max="16128" width="6.6640625" style="38" customWidth="1"/>
    <col min="16129" max="16129" width="40.6640625" style="38" customWidth="1"/>
    <col min="16130" max="16133" width="9.33203125" style="38" customWidth="1"/>
    <col min="16134" max="16384" width="9.33203125" style="38"/>
  </cols>
  <sheetData>
    <row r="1" spans="1:9" ht="48" customHeight="1" x14ac:dyDescent="0.25">
      <c r="A1" s="36" t="s">
        <v>736</v>
      </c>
      <c r="B1" s="37"/>
      <c r="C1" s="37"/>
      <c r="D1" s="37"/>
      <c r="E1" s="1082" t="s">
        <v>737</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2"/>
      <c r="H3" s="42"/>
    </row>
    <row r="4" spans="1:9" x14ac:dyDescent="0.25">
      <c r="A4" s="44"/>
      <c r="B4" s="44"/>
      <c r="C4" s="106"/>
      <c r="D4" s="42"/>
      <c r="E4" s="43"/>
      <c r="F4" s="43"/>
      <c r="G4" s="42"/>
      <c r="H4" s="42"/>
    </row>
    <row r="5" spans="1:9" x14ac:dyDescent="0.25">
      <c r="A5" s="45" t="s">
        <v>738</v>
      </c>
      <c r="B5" s="41"/>
      <c r="C5" s="43"/>
      <c r="D5" s="101" t="s">
        <v>739</v>
      </c>
      <c r="E5" s="5"/>
      <c r="F5" s="5"/>
      <c r="G5" s="5"/>
      <c r="H5" s="65"/>
    </row>
    <row r="6" spans="1:9" ht="39.6" x14ac:dyDescent="0.25">
      <c r="A6" s="41"/>
      <c r="B6" s="45" t="s">
        <v>740</v>
      </c>
      <c r="C6" s="43"/>
      <c r="D6" s="221" t="s">
        <v>741</v>
      </c>
      <c r="E6" s="10"/>
      <c r="F6" s="5"/>
      <c r="G6" s="5"/>
      <c r="H6" s="65"/>
      <c r="I6" s="193" t="s">
        <v>36</v>
      </c>
    </row>
    <row r="7" spans="1:9" x14ac:dyDescent="0.25">
      <c r="A7" s="41"/>
      <c r="B7" s="45"/>
      <c r="C7" s="48" t="s">
        <v>86</v>
      </c>
      <c r="D7" s="221" t="s">
        <v>660</v>
      </c>
      <c r="E7" s="10" t="s">
        <v>0</v>
      </c>
      <c r="F7" s="43"/>
      <c r="G7" s="68"/>
      <c r="H7" s="65">
        <f>F7*G7</f>
        <v>0</v>
      </c>
      <c r="I7" s="193" t="s">
        <v>36</v>
      </c>
    </row>
    <row r="8" spans="1:9" x14ac:dyDescent="0.25">
      <c r="A8" s="41"/>
      <c r="B8" s="45"/>
      <c r="C8" s="48" t="s">
        <v>89</v>
      </c>
      <c r="D8" s="221" t="s">
        <v>660</v>
      </c>
      <c r="E8" s="10" t="s">
        <v>0</v>
      </c>
      <c r="F8" s="43"/>
      <c r="G8" s="68"/>
      <c r="H8" s="65">
        <f>F8*G8</f>
        <v>0</v>
      </c>
      <c r="I8" s="193" t="s">
        <v>36</v>
      </c>
    </row>
    <row r="9" spans="1:9" ht="39.6" x14ac:dyDescent="0.25">
      <c r="A9" s="41"/>
      <c r="B9" s="45" t="s">
        <v>742</v>
      </c>
      <c r="C9" s="48"/>
      <c r="D9" s="221" t="s">
        <v>743</v>
      </c>
      <c r="E9" s="24"/>
      <c r="F9" s="5"/>
      <c r="G9" s="69"/>
      <c r="H9" s="65"/>
      <c r="I9" s="193" t="s">
        <v>36</v>
      </c>
    </row>
    <row r="10" spans="1:9" x14ac:dyDescent="0.25">
      <c r="A10" s="45"/>
      <c r="B10" s="45"/>
      <c r="C10" s="48" t="s">
        <v>86</v>
      </c>
      <c r="D10" s="221" t="s">
        <v>660</v>
      </c>
      <c r="E10" s="10" t="s">
        <v>0</v>
      </c>
      <c r="F10" s="43"/>
      <c r="G10" s="68"/>
      <c r="H10" s="65">
        <f>F10*G10</f>
        <v>0</v>
      </c>
      <c r="I10" s="193" t="s">
        <v>36</v>
      </c>
    </row>
    <row r="11" spans="1:9" x14ac:dyDescent="0.25">
      <c r="A11" s="41"/>
      <c r="B11" s="45"/>
      <c r="C11" s="48" t="s">
        <v>89</v>
      </c>
      <c r="D11" s="221" t="s">
        <v>660</v>
      </c>
      <c r="E11" s="10" t="s">
        <v>0</v>
      </c>
      <c r="F11" s="43"/>
      <c r="G11" s="68"/>
      <c r="H11" s="65">
        <f>F11*G11</f>
        <v>0</v>
      </c>
      <c r="I11" s="193" t="s">
        <v>36</v>
      </c>
    </row>
    <row r="12" spans="1:9" x14ac:dyDescent="0.25">
      <c r="A12" s="41"/>
      <c r="B12" s="45" t="s">
        <v>744</v>
      </c>
      <c r="C12" s="48"/>
      <c r="D12" s="221" t="s">
        <v>745</v>
      </c>
      <c r="E12" s="182"/>
      <c r="F12" s="43"/>
      <c r="G12" s="68"/>
      <c r="H12" s="65">
        <f>F12*G12</f>
        <v>0</v>
      </c>
      <c r="I12" s="193" t="s">
        <v>36</v>
      </c>
    </row>
    <row r="13" spans="1:9" x14ac:dyDescent="0.25">
      <c r="A13" s="45" t="s">
        <v>746</v>
      </c>
      <c r="B13" s="45"/>
      <c r="C13" s="48"/>
      <c r="D13" s="188" t="s">
        <v>747</v>
      </c>
      <c r="E13" s="24"/>
      <c r="F13" s="5"/>
      <c r="G13" s="69"/>
      <c r="H13" s="65"/>
    </row>
    <row r="14" spans="1:9" ht="26.4" x14ac:dyDescent="0.25">
      <c r="A14" s="41"/>
      <c r="B14" s="45" t="s">
        <v>748</v>
      </c>
      <c r="C14" s="48"/>
      <c r="D14" s="221" t="s">
        <v>749</v>
      </c>
      <c r="E14" s="24"/>
      <c r="F14" s="5"/>
      <c r="G14" s="69"/>
      <c r="H14" s="65"/>
      <c r="I14" s="193" t="s">
        <v>36</v>
      </c>
    </row>
    <row r="15" spans="1:9" x14ac:dyDescent="0.25">
      <c r="A15" s="41"/>
      <c r="B15" s="45"/>
      <c r="C15" s="48" t="s">
        <v>86</v>
      </c>
      <c r="D15" s="221" t="s">
        <v>660</v>
      </c>
      <c r="E15" s="15" t="s">
        <v>351</v>
      </c>
      <c r="F15" s="43"/>
      <c r="G15" s="68"/>
      <c r="H15" s="65">
        <f>F15*G15</f>
        <v>0</v>
      </c>
      <c r="I15" s="193" t="s">
        <v>36</v>
      </c>
    </row>
    <row r="16" spans="1:9" x14ac:dyDescent="0.25">
      <c r="A16" s="41"/>
      <c r="B16" s="45"/>
      <c r="C16" s="48" t="s">
        <v>89</v>
      </c>
      <c r="D16" s="221" t="s">
        <v>660</v>
      </c>
      <c r="E16" s="15" t="s">
        <v>351</v>
      </c>
      <c r="F16" s="43"/>
      <c r="G16" s="68"/>
      <c r="H16" s="65">
        <f>F16*G16</f>
        <v>0</v>
      </c>
      <c r="I16" s="193" t="s">
        <v>36</v>
      </c>
    </row>
    <row r="17" spans="1:9" ht="26.4" x14ac:dyDescent="0.25">
      <c r="A17" s="41"/>
      <c r="B17" s="45" t="s">
        <v>750</v>
      </c>
      <c r="C17" s="48"/>
      <c r="D17" s="221" t="s">
        <v>749</v>
      </c>
      <c r="E17" s="24"/>
      <c r="F17" s="5"/>
      <c r="G17" s="69"/>
      <c r="H17" s="65"/>
      <c r="I17" s="193" t="s">
        <v>36</v>
      </c>
    </row>
    <row r="18" spans="1:9" x14ac:dyDescent="0.25">
      <c r="A18" s="45"/>
      <c r="B18" s="45"/>
      <c r="C18" s="48" t="s">
        <v>86</v>
      </c>
      <c r="D18" s="221" t="s">
        <v>660</v>
      </c>
      <c r="E18" s="15" t="s">
        <v>351</v>
      </c>
      <c r="F18" s="43"/>
      <c r="G18" s="68"/>
      <c r="H18" s="65">
        <f>F18*G18</f>
        <v>0</v>
      </c>
      <c r="I18" s="193" t="s">
        <v>36</v>
      </c>
    </row>
    <row r="19" spans="1:9" x14ac:dyDescent="0.25">
      <c r="A19" s="45"/>
      <c r="B19" s="45"/>
      <c r="C19" s="48" t="s">
        <v>89</v>
      </c>
      <c r="D19" s="221" t="s">
        <v>660</v>
      </c>
      <c r="E19" s="15" t="s">
        <v>351</v>
      </c>
      <c r="F19" s="43"/>
      <c r="G19" s="68"/>
      <c r="H19" s="65">
        <f>F19*G19</f>
        <v>0</v>
      </c>
      <c r="I19" s="193" t="s">
        <v>36</v>
      </c>
    </row>
    <row r="20" spans="1:9" x14ac:dyDescent="0.25">
      <c r="A20" s="45"/>
      <c r="B20" s="45" t="s">
        <v>751</v>
      </c>
      <c r="C20" s="48"/>
      <c r="D20" s="221" t="s">
        <v>745</v>
      </c>
      <c r="E20" s="182"/>
      <c r="F20" s="43"/>
      <c r="G20" s="68"/>
      <c r="H20" s="65">
        <f>F20*G20</f>
        <v>0</v>
      </c>
      <c r="I20" s="193" t="s">
        <v>36</v>
      </c>
    </row>
    <row r="21" spans="1:9" ht="39.6" x14ac:dyDescent="0.25">
      <c r="A21" s="45" t="s">
        <v>752</v>
      </c>
      <c r="B21" s="45"/>
      <c r="C21" s="48"/>
      <c r="D21" s="72" t="s">
        <v>753</v>
      </c>
      <c r="E21" s="24"/>
      <c r="F21" s="5"/>
      <c r="G21" s="69"/>
      <c r="H21" s="65"/>
    </row>
    <row r="22" spans="1:9" x14ac:dyDescent="0.25">
      <c r="A22" s="41"/>
      <c r="B22" s="45" t="s">
        <v>754</v>
      </c>
      <c r="C22" s="48"/>
      <c r="D22" s="104" t="s">
        <v>755</v>
      </c>
      <c r="E22" s="24"/>
      <c r="F22" s="5"/>
      <c r="G22" s="69"/>
      <c r="H22" s="65"/>
    </row>
    <row r="23" spans="1:9" ht="15.6" x14ac:dyDescent="0.25">
      <c r="A23" s="45"/>
      <c r="B23" s="45"/>
      <c r="C23" s="48" t="s">
        <v>86</v>
      </c>
      <c r="D23" s="104" t="s">
        <v>544</v>
      </c>
      <c r="E23" s="24" t="s">
        <v>423</v>
      </c>
      <c r="F23" s="43"/>
      <c r="G23" s="68"/>
      <c r="H23" s="65">
        <f>F23*G23</f>
        <v>0</v>
      </c>
    </row>
    <row r="24" spans="1:9" ht="15.6" x14ac:dyDescent="0.25">
      <c r="A24" s="45"/>
      <c r="B24" s="45"/>
      <c r="C24" s="48" t="s">
        <v>89</v>
      </c>
      <c r="D24" s="104" t="s">
        <v>756</v>
      </c>
      <c r="E24" s="24" t="s">
        <v>423</v>
      </c>
      <c r="F24" s="43"/>
      <c r="G24" s="68"/>
      <c r="H24" s="65">
        <f>F24*G24</f>
        <v>0</v>
      </c>
    </row>
    <row r="25" spans="1:9" ht="15.6" x14ac:dyDescent="0.25">
      <c r="A25" s="41"/>
      <c r="B25" s="45"/>
      <c r="C25" s="48" t="s">
        <v>17</v>
      </c>
      <c r="D25" s="104" t="s">
        <v>546</v>
      </c>
      <c r="E25" s="24" t="s">
        <v>423</v>
      </c>
      <c r="F25" s="43"/>
      <c r="G25" s="68"/>
      <c r="H25" s="65">
        <f>F25*G25</f>
        <v>0</v>
      </c>
    </row>
    <row r="26" spans="1:9" ht="15.6" x14ac:dyDescent="0.25">
      <c r="A26" s="41"/>
      <c r="B26" s="45"/>
      <c r="C26" s="48" t="s">
        <v>18</v>
      </c>
      <c r="D26" s="104" t="s">
        <v>547</v>
      </c>
      <c r="E26" s="24" t="s">
        <v>423</v>
      </c>
      <c r="F26" s="43"/>
      <c r="G26" s="68"/>
      <c r="H26" s="65">
        <f>F26*G26</f>
        <v>0</v>
      </c>
    </row>
    <row r="27" spans="1:9" ht="15.6" x14ac:dyDescent="0.25">
      <c r="A27" s="41"/>
      <c r="B27" s="45"/>
      <c r="C27" s="48" t="s">
        <v>19</v>
      </c>
      <c r="D27" s="104" t="s">
        <v>683</v>
      </c>
      <c r="E27" s="24" t="s">
        <v>423</v>
      </c>
      <c r="F27" s="43"/>
      <c r="G27" s="68"/>
      <c r="H27" s="65">
        <f>F27*G27</f>
        <v>0</v>
      </c>
    </row>
    <row r="28" spans="1:9" x14ac:dyDescent="0.25">
      <c r="A28" s="45"/>
      <c r="B28" s="45" t="s">
        <v>757</v>
      </c>
      <c r="C28" s="48"/>
      <c r="D28" s="104" t="s">
        <v>758</v>
      </c>
      <c r="E28" s="24"/>
      <c r="F28" s="5"/>
      <c r="G28" s="69"/>
      <c r="H28" s="65"/>
    </row>
    <row r="29" spans="1:9" ht="15.6" x14ac:dyDescent="0.25">
      <c r="A29" s="41"/>
      <c r="B29" s="45"/>
      <c r="C29" s="48" t="s">
        <v>86</v>
      </c>
      <c r="D29" s="104" t="s">
        <v>544</v>
      </c>
      <c r="E29" s="24" t="s">
        <v>423</v>
      </c>
      <c r="F29" s="43"/>
      <c r="G29" s="68"/>
      <c r="H29" s="65">
        <f t="shared" ref="H29:H34" si="0">F29*G29</f>
        <v>0</v>
      </c>
    </row>
    <row r="30" spans="1:9" ht="15.6" x14ac:dyDescent="0.25">
      <c r="A30" s="41"/>
      <c r="B30" s="45"/>
      <c r="C30" s="48" t="s">
        <v>89</v>
      </c>
      <c r="D30" s="104" t="s">
        <v>759</v>
      </c>
      <c r="E30" s="24" t="s">
        <v>423</v>
      </c>
      <c r="F30" s="43"/>
      <c r="G30" s="68"/>
      <c r="H30" s="65">
        <f t="shared" si="0"/>
        <v>0</v>
      </c>
    </row>
    <row r="31" spans="1:9" ht="15.6" x14ac:dyDescent="0.25">
      <c r="A31" s="41"/>
      <c r="B31" s="45"/>
      <c r="C31" s="48" t="s">
        <v>17</v>
      </c>
      <c r="D31" s="104" t="s">
        <v>546</v>
      </c>
      <c r="E31" s="24" t="s">
        <v>423</v>
      </c>
      <c r="F31" s="43"/>
      <c r="G31" s="68"/>
      <c r="H31" s="65">
        <f t="shared" si="0"/>
        <v>0</v>
      </c>
    </row>
    <row r="32" spans="1:9" ht="15.6" x14ac:dyDescent="0.25">
      <c r="A32" s="41"/>
      <c r="B32" s="45"/>
      <c r="C32" s="48" t="s">
        <v>18</v>
      </c>
      <c r="D32" s="104" t="s">
        <v>547</v>
      </c>
      <c r="E32" s="24" t="s">
        <v>423</v>
      </c>
      <c r="F32" s="43"/>
      <c r="G32" s="68"/>
      <c r="H32" s="65">
        <f t="shared" si="0"/>
        <v>0</v>
      </c>
    </row>
    <row r="33" spans="1:9" ht="15.6" x14ac:dyDescent="0.25">
      <c r="A33" s="41"/>
      <c r="B33" s="45"/>
      <c r="C33" s="48" t="s">
        <v>19</v>
      </c>
      <c r="D33" s="104" t="s">
        <v>683</v>
      </c>
      <c r="E33" s="24" t="s">
        <v>423</v>
      </c>
      <c r="F33" s="43"/>
      <c r="G33" s="68"/>
      <c r="H33" s="65">
        <f t="shared" si="0"/>
        <v>0</v>
      </c>
    </row>
    <row r="34" spans="1:9" ht="25.5" customHeight="1" x14ac:dyDescent="0.25">
      <c r="A34" s="41"/>
      <c r="B34" s="45" t="s">
        <v>760</v>
      </c>
      <c r="C34" s="48"/>
      <c r="D34" s="56" t="s">
        <v>761</v>
      </c>
      <c r="E34" s="24" t="s">
        <v>423</v>
      </c>
      <c r="F34" s="43"/>
      <c r="G34" s="68"/>
      <c r="H34" s="65">
        <f t="shared" si="0"/>
        <v>0</v>
      </c>
    </row>
    <row r="35" spans="1:9" ht="26.4" x14ac:dyDescent="0.25">
      <c r="A35" s="45" t="s">
        <v>762</v>
      </c>
      <c r="B35" s="45"/>
      <c r="C35" s="48"/>
      <c r="D35" s="103" t="s">
        <v>763</v>
      </c>
      <c r="E35" s="24"/>
      <c r="F35" s="5"/>
      <c r="G35" s="69"/>
      <c r="H35" s="65"/>
    </row>
    <row r="36" spans="1:9" ht="26.4" x14ac:dyDescent="0.25">
      <c r="A36" s="41"/>
      <c r="B36" s="45" t="s">
        <v>764</v>
      </c>
      <c r="C36" s="48"/>
      <c r="D36" s="221" t="s">
        <v>765</v>
      </c>
      <c r="E36" s="24" t="s">
        <v>423</v>
      </c>
      <c r="F36" s="43"/>
      <c r="G36" s="68"/>
      <c r="H36" s="65">
        <f>F36*G36</f>
        <v>0</v>
      </c>
      <c r="I36" s="193" t="s">
        <v>36</v>
      </c>
    </row>
    <row r="37" spans="1:9" ht="26.4" x14ac:dyDescent="0.25">
      <c r="A37" s="45"/>
      <c r="B37" s="45" t="s">
        <v>766</v>
      </c>
      <c r="C37" s="48"/>
      <c r="D37" s="221" t="s">
        <v>767</v>
      </c>
      <c r="E37" s="24" t="s">
        <v>423</v>
      </c>
      <c r="F37" s="43"/>
      <c r="G37" s="68"/>
      <c r="H37" s="65">
        <f>F37*G37</f>
        <v>0</v>
      </c>
      <c r="I37" s="193" t="s">
        <v>36</v>
      </c>
    </row>
    <row r="38" spans="1:9" ht="26.4" x14ac:dyDescent="0.25">
      <c r="A38" s="45" t="s">
        <v>768</v>
      </c>
      <c r="B38" s="45"/>
      <c r="C38" s="48"/>
      <c r="D38" s="103" t="s">
        <v>769</v>
      </c>
      <c r="E38" s="24"/>
      <c r="F38" s="5"/>
      <c r="G38" s="69"/>
      <c r="H38" s="65"/>
    </row>
    <row r="39" spans="1:9" ht="26.4" x14ac:dyDescent="0.25">
      <c r="A39" s="41"/>
      <c r="B39" s="45" t="s">
        <v>770</v>
      </c>
      <c r="C39" s="48"/>
      <c r="D39" s="221" t="s">
        <v>771</v>
      </c>
      <c r="E39" s="24"/>
      <c r="F39" s="5"/>
      <c r="G39" s="69"/>
      <c r="H39" s="65"/>
      <c r="I39" s="193" t="s">
        <v>36</v>
      </c>
    </row>
    <row r="40" spans="1:9" x14ac:dyDescent="0.25">
      <c r="A40" s="45"/>
      <c r="B40" s="45"/>
      <c r="C40" s="48" t="s">
        <v>86</v>
      </c>
      <c r="D40" s="221" t="s">
        <v>772</v>
      </c>
      <c r="E40" s="15" t="s">
        <v>351</v>
      </c>
      <c r="F40" s="43"/>
      <c r="G40" s="68"/>
      <c r="H40" s="65">
        <f>F40*G40</f>
        <v>0</v>
      </c>
      <c r="I40" s="193" t="s">
        <v>36</v>
      </c>
    </row>
    <row r="41" spans="1:9" x14ac:dyDescent="0.25">
      <c r="A41" s="45"/>
      <c r="B41" s="45"/>
      <c r="C41" s="48" t="s">
        <v>89</v>
      </c>
      <c r="D41" s="221" t="s">
        <v>772</v>
      </c>
      <c r="E41" s="15" t="s">
        <v>351</v>
      </c>
      <c r="F41" s="43"/>
      <c r="G41" s="68"/>
      <c r="H41" s="65">
        <f>F41*G41</f>
        <v>0</v>
      </c>
      <c r="I41" s="193" t="s">
        <v>36</v>
      </c>
    </row>
    <row r="42" spans="1:9" ht="39.6" x14ac:dyDescent="0.25">
      <c r="A42" s="41"/>
      <c r="B42" s="45" t="s">
        <v>773</v>
      </c>
      <c r="C42" s="48"/>
      <c r="D42" s="221" t="s">
        <v>774</v>
      </c>
      <c r="E42" s="15"/>
      <c r="F42" s="5"/>
      <c r="G42" s="69"/>
      <c r="H42" s="65"/>
      <c r="I42" s="193" t="s">
        <v>36</v>
      </c>
    </row>
    <row r="43" spans="1:9" x14ac:dyDescent="0.25">
      <c r="A43" s="41"/>
      <c r="B43" s="45"/>
      <c r="C43" s="48" t="s">
        <v>86</v>
      </c>
      <c r="D43" s="221" t="s">
        <v>772</v>
      </c>
      <c r="E43" s="15" t="s">
        <v>351</v>
      </c>
      <c r="F43" s="43"/>
      <c r="G43" s="68"/>
      <c r="H43" s="65">
        <f>F43*G43</f>
        <v>0</v>
      </c>
      <c r="I43" s="193" t="s">
        <v>36</v>
      </c>
    </row>
    <row r="44" spans="1:9" x14ac:dyDescent="0.25">
      <c r="A44" s="41"/>
      <c r="B44" s="45"/>
      <c r="C44" s="48" t="s">
        <v>89</v>
      </c>
      <c r="D44" s="221" t="s">
        <v>772</v>
      </c>
      <c r="E44" s="15" t="s">
        <v>351</v>
      </c>
      <c r="F44" s="43"/>
      <c r="G44" s="68"/>
      <c r="H44" s="65">
        <f>F44*G44</f>
        <v>0</v>
      </c>
      <c r="I44" s="193" t="s">
        <v>36</v>
      </c>
    </row>
    <row r="45" spans="1:9" ht="26.4" x14ac:dyDescent="0.25">
      <c r="A45" s="41"/>
      <c r="B45" s="45" t="s">
        <v>775</v>
      </c>
      <c r="C45" s="48"/>
      <c r="D45" s="221" t="s">
        <v>776</v>
      </c>
      <c r="E45" s="15"/>
      <c r="F45" s="5"/>
      <c r="G45" s="69"/>
      <c r="H45" s="65"/>
      <c r="I45" s="193" t="s">
        <v>36</v>
      </c>
    </row>
    <row r="46" spans="1:9" x14ac:dyDescent="0.25">
      <c r="A46" s="41"/>
      <c r="B46" s="45"/>
      <c r="C46" s="48" t="s">
        <v>86</v>
      </c>
      <c r="D46" s="221" t="s">
        <v>772</v>
      </c>
      <c r="E46" s="15" t="s">
        <v>351</v>
      </c>
      <c r="F46" s="43"/>
      <c r="G46" s="68"/>
      <c r="H46" s="65">
        <f>F46*G46</f>
        <v>0</v>
      </c>
      <c r="I46" s="193" t="s">
        <v>36</v>
      </c>
    </row>
    <row r="47" spans="1:9" x14ac:dyDescent="0.25">
      <c r="A47" s="41"/>
      <c r="B47" s="45"/>
      <c r="C47" s="48" t="s">
        <v>89</v>
      </c>
      <c r="D47" s="221" t="s">
        <v>772</v>
      </c>
      <c r="E47" s="15" t="s">
        <v>351</v>
      </c>
      <c r="F47" s="43"/>
      <c r="G47" s="68"/>
      <c r="H47" s="65">
        <f>F47*G47</f>
        <v>0</v>
      </c>
      <c r="I47" s="193" t="s">
        <v>36</v>
      </c>
    </row>
    <row r="48" spans="1:9" ht="26.4" x14ac:dyDescent="0.25">
      <c r="A48" s="41"/>
      <c r="B48" s="45" t="s">
        <v>777</v>
      </c>
      <c r="C48" s="48"/>
      <c r="D48" s="221" t="s">
        <v>778</v>
      </c>
      <c r="E48" s="10"/>
      <c r="F48" s="5"/>
      <c r="G48" s="69"/>
      <c r="H48" s="65"/>
      <c r="I48" s="193" t="s">
        <v>36</v>
      </c>
    </row>
    <row r="49" spans="1:9" x14ac:dyDescent="0.25">
      <c r="A49" s="45"/>
      <c r="B49" s="45"/>
      <c r="C49" s="48" t="s">
        <v>86</v>
      </c>
      <c r="D49" s="221" t="s">
        <v>717</v>
      </c>
      <c r="E49" s="15" t="s">
        <v>351</v>
      </c>
      <c r="F49" s="43"/>
      <c r="G49" s="68"/>
      <c r="H49" s="65">
        <f>F49*G49</f>
        <v>0</v>
      </c>
      <c r="I49" s="193" t="s">
        <v>36</v>
      </c>
    </row>
    <row r="50" spans="1:9" x14ac:dyDescent="0.25">
      <c r="A50" s="41"/>
      <c r="B50" s="45"/>
      <c r="C50" s="48" t="s">
        <v>89</v>
      </c>
      <c r="D50" s="221" t="s">
        <v>717</v>
      </c>
      <c r="E50" s="15" t="s">
        <v>351</v>
      </c>
      <c r="F50" s="43"/>
      <c r="G50" s="68"/>
      <c r="H50" s="65">
        <f>F50*G50</f>
        <v>0</v>
      </c>
      <c r="I50" s="193" t="s">
        <v>36</v>
      </c>
    </row>
    <row r="51" spans="1:9" ht="26.4" x14ac:dyDescent="0.25">
      <c r="A51" s="41"/>
      <c r="B51" s="45" t="s">
        <v>779</v>
      </c>
      <c r="C51" s="48"/>
      <c r="D51" s="221" t="s">
        <v>780</v>
      </c>
      <c r="E51" s="15"/>
      <c r="F51" s="5"/>
      <c r="G51" s="69"/>
      <c r="H51" s="65"/>
      <c r="I51" s="193" t="s">
        <v>36</v>
      </c>
    </row>
    <row r="52" spans="1:9" x14ac:dyDescent="0.25">
      <c r="A52" s="41"/>
      <c r="B52" s="45"/>
      <c r="C52" s="48" t="s">
        <v>86</v>
      </c>
      <c r="D52" s="221" t="s">
        <v>772</v>
      </c>
      <c r="E52" s="15" t="s">
        <v>351</v>
      </c>
      <c r="F52" s="43"/>
      <c r="G52" s="68"/>
      <c r="H52" s="65">
        <f>F52*G52</f>
        <v>0</v>
      </c>
      <c r="I52" s="193" t="s">
        <v>36</v>
      </c>
    </row>
    <row r="53" spans="1:9" x14ac:dyDescent="0.25">
      <c r="A53" s="41"/>
      <c r="B53" s="45"/>
      <c r="C53" s="48" t="s">
        <v>89</v>
      </c>
      <c r="D53" s="221" t="s">
        <v>772</v>
      </c>
      <c r="E53" s="15" t="s">
        <v>351</v>
      </c>
      <c r="F53" s="43"/>
      <c r="G53" s="68"/>
      <c r="H53" s="65">
        <f>F53*G53</f>
        <v>0</v>
      </c>
      <c r="I53" s="193" t="s">
        <v>36</v>
      </c>
    </row>
    <row r="54" spans="1:9" ht="26.4" x14ac:dyDescent="0.25">
      <c r="A54" s="45" t="s">
        <v>781</v>
      </c>
      <c r="B54" s="45"/>
      <c r="C54" s="48"/>
      <c r="D54" s="103" t="s">
        <v>782</v>
      </c>
      <c r="E54" s="15"/>
      <c r="F54" s="5"/>
      <c r="G54" s="69"/>
      <c r="H54" s="65"/>
    </row>
    <row r="55" spans="1:9" ht="26.4" x14ac:dyDescent="0.25">
      <c r="A55" s="41"/>
      <c r="B55" s="45" t="s">
        <v>783</v>
      </c>
      <c r="C55" s="48"/>
      <c r="D55" s="221" t="s">
        <v>784</v>
      </c>
      <c r="E55" s="15" t="s">
        <v>351</v>
      </c>
      <c r="F55" s="43"/>
      <c r="G55" s="68"/>
      <c r="H55" s="65">
        <f>F55*G55</f>
        <v>0</v>
      </c>
      <c r="I55" s="193" t="s">
        <v>36</v>
      </c>
    </row>
    <row r="56" spans="1:9" ht="26.4" x14ac:dyDescent="0.25">
      <c r="A56" s="41"/>
      <c r="B56" s="45" t="s">
        <v>785</v>
      </c>
      <c r="C56" s="48"/>
      <c r="D56" s="221" t="s">
        <v>784</v>
      </c>
      <c r="E56" s="15" t="s">
        <v>351</v>
      </c>
      <c r="F56" s="43"/>
      <c r="G56" s="68"/>
      <c r="H56" s="65">
        <f>F56*G56</f>
        <v>0</v>
      </c>
      <c r="I56" s="193" t="s">
        <v>36</v>
      </c>
    </row>
    <row r="57" spans="1:9" ht="26.4" x14ac:dyDescent="0.25">
      <c r="A57" s="45"/>
      <c r="B57" s="45" t="s">
        <v>786</v>
      </c>
      <c r="C57" s="48"/>
      <c r="D57" s="221" t="s">
        <v>784</v>
      </c>
      <c r="E57" s="15" t="s">
        <v>351</v>
      </c>
      <c r="F57" s="43"/>
      <c r="G57" s="68"/>
      <c r="H57" s="65">
        <f>F57*G57</f>
        <v>0</v>
      </c>
      <c r="I57" s="193" t="s">
        <v>36</v>
      </c>
    </row>
    <row r="58" spans="1:9" x14ac:dyDescent="0.25">
      <c r="A58" s="45"/>
      <c r="B58" s="45" t="s">
        <v>787</v>
      </c>
      <c r="C58" s="48"/>
      <c r="D58" s="221" t="s">
        <v>641</v>
      </c>
      <c r="E58" s="15" t="s">
        <v>351</v>
      </c>
      <c r="F58" s="43"/>
      <c r="G58" s="68"/>
      <c r="H58" s="65">
        <f>F58*G58</f>
        <v>0</v>
      </c>
      <c r="I58" s="193" t="s">
        <v>36</v>
      </c>
    </row>
    <row r="59" spans="1:9" ht="26.4" x14ac:dyDescent="0.25">
      <c r="A59" s="45" t="s">
        <v>788</v>
      </c>
      <c r="B59" s="45"/>
      <c r="C59" s="48"/>
      <c r="D59" s="188" t="s">
        <v>789</v>
      </c>
      <c r="E59" s="24"/>
      <c r="F59" s="5"/>
      <c r="G59" s="69"/>
      <c r="H59" s="65"/>
    </row>
    <row r="60" spans="1:9" ht="26.4" x14ac:dyDescent="0.25">
      <c r="A60" s="45"/>
      <c r="B60" s="45" t="s">
        <v>790</v>
      </c>
      <c r="C60" s="48"/>
      <c r="D60" s="221" t="s">
        <v>791</v>
      </c>
      <c r="E60" s="15" t="s">
        <v>351</v>
      </c>
      <c r="F60" s="43"/>
      <c r="G60" s="68"/>
      <c r="H60" s="65">
        <f>F60*G60</f>
        <v>0</v>
      </c>
      <c r="I60" s="193" t="s">
        <v>36</v>
      </c>
    </row>
    <row r="61" spans="1:9" ht="26.4" x14ac:dyDescent="0.25">
      <c r="A61" s="45"/>
      <c r="B61" s="45" t="s">
        <v>792</v>
      </c>
      <c r="C61" s="48"/>
      <c r="D61" s="221" t="s">
        <v>793</v>
      </c>
      <c r="E61" s="24" t="s">
        <v>423</v>
      </c>
      <c r="F61" s="43"/>
      <c r="G61" s="68"/>
      <c r="H61" s="65">
        <f>F61*G61</f>
        <v>0</v>
      </c>
      <c r="I61" s="193" t="s">
        <v>36</v>
      </c>
    </row>
    <row r="62" spans="1:9" ht="26.4" x14ac:dyDescent="0.25">
      <c r="A62" s="45"/>
      <c r="B62" s="45" t="s">
        <v>794</v>
      </c>
      <c r="C62" s="48"/>
      <c r="D62" s="221" t="s">
        <v>795</v>
      </c>
      <c r="E62" s="15" t="s">
        <v>351</v>
      </c>
      <c r="F62" s="43"/>
      <c r="G62" s="68"/>
      <c r="H62" s="65">
        <f>F62*G62</f>
        <v>0</v>
      </c>
      <c r="I62" s="193" t="s">
        <v>36</v>
      </c>
    </row>
    <row r="63" spans="1:9" x14ac:dyDescent="0.25">
      <c r="A63" s="45"/>
      <c r="B63" s="45" t="s">
        <v>796</v>
      </c>
      <c r="C63" s="48"/>
      <c r="D63" s="221" t="s">
        <v>797</v>
      </c>
      <c r="E63" s="15" t="s">
        <v>351</v>
      </c>
      <c r="F63" s="43"/>
      <c r="G63" s="68"/>
      <c r="H63" s="65">
        <f>F63*G63</f>
        <v>0</v>
      </c>
      <c r="I63" s="193" t="s">
        <v>36</v>
      </c>
    </row>
    <row r="64" spans="1:9" x14ac:dyDescent="0.25">
      <c r="A64" s="45"/>
      <c r="B64" s="45" t="s">
        <v>798</v>
      </c>
      <c r="C64" s="48"/>
      <c r="D64" s="221" t="s">
        <v>707</v>
      </c>
      <c r="E64" s="24"/>
      <c r="F64" s="5"/>
      <c r="G64" s="69"/>
      <c r="H64" s="65"/>
    </row>
    <row r="65" spans="1:9" x14ac:dyDescent="0.25">
      <c r="A65" s="45"/>
      <c r="B65" s="45"/>
      <c r="C65" s="48" t="s">
        <v>86</v>
      </c>
      <c r="D65" s="221" t="s">
        <v>708</v>
      </c>
      <c r="E65" s="15" t="s">
        <v>351</v>
      </c>
      <c r="F65" s="43"/>
      <c r="G65" s="68"/>
      <c r="H65" s="65">
        <f>F65*G65</f>
        <v>0</v>
      </c>
      <c r="I65" s="193" t="s">
        <v>36</v>
      </c>
    </row>
    <row r="66" spans="1:9" x14ac:dyDescent="0.25">
      <c r="A66" s="45"/>
      <c r="B66" s="45"/>
      <c r="C66" s="48" t="s">
        <v>89</v>
      </c>
      <c r="D66" s="221" t="s">
        <v>708</v>
      </c>
      <c r="E66" s="15" t="s">
        <v>351</v>
      </c>
      <c r="F66" s="43"/>
      <c r="G66" s="68"/>
      <c r="H66" s="65">
        <f>F66*G66</f>
        <v>0</v>
      </c>
      <c r="I66" s="193" t="s">
        <v>36</v>
      </c>
    </row>
    <row r="67" spans="1:9" ht="26.4" x14ac:dyDescent="0.25">
      <c r="A67" s="45" t="s">
        <v>799</v>
      </c>
      <c r="B67" s="45"/>
      <c r="C67" s="48"/>
      <c r="D67" s="103" t="s">
        <v>800</v>
      </c>
      <c r="E67" s="15"/>
      <c r="F67" s="5"/>
      <c r="G67" s="69"/>
      <c r="H67" s="65"/>
    </row>
    <row r="68" spans="1:9" ht="26.4" x14ac:dyDescent="0.25">
      <c r="A68" s="45"/>
      <c r="B68" s="45" t="s">
        <v>801</v>
      </c>
      <c r="C68" s="48"/>
      <c r="D68" s="221" t="s">
        <v>802</v>
      </c>
      <c r="E68" s="15"/>
      <c r="F68" s="5"/>
      <c r="G68" s="69"/>
      <c r="H68" s="65"/>
      <c r="I68" s="193" t="s">
        <v>36</v>
      </c>
    </row>
    <row r="69" spans="1:9" x14ac:dyDescent="0.25">
      <c r="A69" s="45"/>
      <c r="B69" s="45"/>
      <c r="C69" s="48" t="s">
        <v>86</v>
      </c>
      <c r="D69" s="221" t="s">
        <v>803</v>
      </c>
      <c r="E69" s="15" t="s">
        <v>351</v>
      </c>
      <c r="F69" s="43"/>
      <c r="G69" s="68"/>
      <c r="H69" s="65">
        <f>F69*G69</f>
        <v>0</v>
      </c>
      <c r="I69" s="193" t="s">
        <v>36</v>
      </c>
    </row>
    <row r="70" spans="1:9" x14ac:dyDescent="0.25">
      <c r="A70" s="45"/>
      <c r="B70" s="45"/>
      <c r="C70" s="48" t="s">
        <v>89</v>
      </c>
      <c r="D70" s="221" t="s">
        <v>803</v>
      </c>
      <c r="E70" s="15" t="s">
        <v>351</v>
      </c>
      <c r="F70" s="43"/>
      <c r="G70" s="68"/>
      <c r="H70" s="65">
        <f>F70*G70</f>
        <v>0</v>
      </c>
      <c r="I70" s="193" t="s">
        <v>36</v>
      </c>
    </row>
    <row r="71" spans="1:9" x14ac:dyDescent="0.25">
      <c r="A71" s="45"/>
      <c r="B71" s="45"/>
      <c r="C71" s="48" t="s">
        <v>17</v>
      </c>
      <c r="D71" s="104" t="s">
        <v>804</v>
      </c>
      <c r="E71" s="15" t="s">
        <v>351</v>
      </c>
      <c r="F71" s="43"/>
      <c r="G71" s="68"/>
      <c r="H71" s="65">
        <f>F71*G71</f>
        <v>0</v>
      </c>
      <c r="I71" s="193" t="s">
        <v>36</v>
      </c>
    </row>
    <row r="72" spans="1:9" ht="26.4" x14ac:dyDescent="0.25">
      <c r="A72" s="45"/>
      <c r="B72" s="45" t="s">
        <v>805</v>
      </c>
      <c r="C72" s="48"/>
      <c r="D72" s="221" t="s">
        <v>802</v>
      </c>
      <c r="E72" s="15"/>
      <c r="F72" s="5"/>
      <c r="G72" s="69"/>
      <c r="H72" s="65"/>
      <c r="I72" s="193" t="s">
        <v>36</v>
      </c>
    </row>
    <row r="73" spans="1:9" x14ac:dyDescent="0.25">
      <c r="A73" s="45"/>
      <c r="B73" s="45"/>
      <c r="C73" s="48" t="s">
        <v>86</v>
      </c>
      <c r="D73" s="221" t="s">
        <v>803</v>
      </c>
      <c r="E73" s="15" t="s">
        <v>351</v>
      </c>
      <c r="F73" s="43"/>
      <c r="G73" s="68"/>
      <c r="H73" s="65">
        <f>F73*G73</f>
        <v>0</v>
      </c>
      <c r="I73" s="193" t="s">
        <v>36</v>
      </c>
    </row>
    <row r="74" spans="1:9" x14ac:dyDescent="0.25">
      <c r="A74" s="45"/>
      <c r="B74" s="45"/>
      <c r="C74" s="48" t="s">
        <v>89</v>
      </c>
      <c r="D74" s="221" t="s">
        <v>803</v>
      </c>
      <c r="E74" s="15" t="s">
        <v>351</v>
      </c>
      <c r="F74" s="43"/>
      <c r="G74" s="68"/>
      <c r="H74" s="65">
        <f>F74*G74</f>
        <v>0</v>
      </c>
      <c r="I74" s="193" t="s">
        <v>36</v>
      </c>
    </row>
    <row r="75" spans="1:9" x14ac:dyDescent="0.25">
      <c r="A75" s="45"/>
      <c r="B75" s="45"/>
      <c r="C75" s="48" t="s">
        <v>17</v>
      </c>
      <c r="D75" s="221" t="s">
        <v>641</v>
      </c>
      <c r="E75" s="15" t="s">
        <v>351</v>
      </c>
      <c r="F75" s="43"/>
      <c r="G75" s="68"/>
      <c r="H75" s="65">
        <f>F75*G75</f>
        <v>0</v>
      </c>
      <c r="I75" s="193" t="s">
        <v>36</v>
      </c>
    </row>
    <row r="76" spans="1:9" x14ac:dyDescent="0.25">
      <c r="A76" s="45"/>
      <c r="B76" s="45" t="s">
        <v>806</v>
      </c>
      <c r="C76" s="48"/>
      <c r="D76" s="221" t="s">
        <v>807</v>
      </c>
      <c r="E76" s="15"/>
      <c r="F76" s="5"/>
      <c r="G76" s="69"/>
      <c r="H76" s="65"/>
    </row>
    <row r="77" spans="1:9" x14ac:dyDescent="0.25">
      <c r="A77" s="45"/>
      <c r="B77" s="45"/>
      <c r="C77" s="48" t="s">
        <v>86</v>
      </c>
      <c r="D77" s="221" t="s">
        <v>808</v>
      </c>
      <c r="E77" s="15" t="s">
        <v>70</v>
      </c>
      <c r="F77" s="5"/>
      <c r="G77" s="69"/>
      <c r="H77" s="65">
        <f>F77*G77</f>
        <v>0</v>
      </c>
      <c r="I77" s="193" t="s">
        <v>36</v>
      </c>
    </row>
    <row r="78" spans="1:9" x14ac:dyDescent="0.25">
      <c r="A78" s="45"/>
      <c r="B78" s="45"/>
      <c r="C78" s="48" t="s">
        <v>89</v>
      </c>
      <c r="D78" s="221" t="s">
        <v>808</v>
      </c>
      <c r="E78" s="15" t="s">
        <v>70</v>
      </c>
      <c r="F78" s="5"/>
      <c r="G78" s="69"/>
      <c r="H78" s="65">
        <f>F78*G78</f>
        <v>0</v>
      </c>
      <c r="I78" s="193" t="s">
        <v>36</v>
      </c>
    </row>
    <row r="79" spans="1:9" x14ac:dyDescent="0.25">
      <c r="A79" s="45"/>
      <c r="B79" s="45" t="s">
        <v>809</v>
      </c>
      <c r="C79" s="48"/>
      <c r="D79" s="221" t="s">
        <v>810</v>
      </c>
      <c r="E79" s="15"/>
      <c r="F79" s="5"/>
      <c r="G79" s="69"/>
      <c r="H79" s="65"/>
    </row>
    <row r="80" spans="1:9" ht="26.4" x14ac:dyDescent="0.25">
      <c r="A80" s="45"/>
      <c r="B80" s="45"/>
      <c r="C80" s="48" t="s">
        <v>86</v>
      </c>
      <c r="D80" s="221" t="s">
        <v>811</v>
      </c>
      <c r="E80" s="15" t="s">
        <v>70</v>
      </c>
      <c r="F80" s="5"/>
      <c r="G80" s="69"/>
      <c r="H80" s="65">
        <f>F80*G80</f>
        <v>0</v>
      </c>
      <c r="I80" s="193" t="s">
        <v>36</v>
      </c>
    </row>
    <row r="81" spans="1:9" ht="26.4" x14ac:dyDescent="0.25">
      <c r="A81" s="45"/>
      <c r="B81" s="45"/>
      <c r="C81" s="48" t="s">
        <v>89</v>
      </c>
      <c r="D81" s="221" t="s">
        <v>811</v>
      </c>
      <c r="E81" s="15" t="s">
        <v>70</v>
      </c>
      <c r="F81" s="5"/>
      <c r="G81" s="69"/>
      <c r="H81" s="65">
        <f>F81*G81</f>
        <v>0</v>
      </c>
      <c r="I81" s="193" t="s">
        <v>36</v>
      </c>
    </row>
    <row r="82" spans="1:9" x14ac:dyDescent="0.25">
      <c r="A82" s="45"/>
      <c r="B82" s="45"/>
      <c r="C82" s="48" t="s">
        <v>17</v>
      </c>
      <c r="D82" s="221" t="s">
        <v>641</v>
      </c>
      <c r="E82" s="15" t="s">
        <v>70</v>
      </c>
      <c r="F82" s="5"/>
      <c r="G82" s="69"/>
      <c r="H82" s="65">
        <f>F82*G82</f>
        <v>0</v>
      </c>
      <c r="I82" s="193" t="s">
        <v>36</v>
      </c>
    </row>
    <row r="83" spans="1:9" ht="26.4" x14ac:dyDescent="0.25">
      <c r="A83" s="45"/>
      <c r="B83" s="45" t="s">
        <v>812</v>
      </c>
      <c r="C83" s="48"/>
      <c r="D83" s="104" t="s">
        <v>813</v>
      </c>
      <c r="E83" s="15"/>
      <c r="F83" s="5"/>
      <c r="G83" s="69"/>
      <c r="H83" s="47"/>
    </row>
    <row r="84" spans="1:9" ht="26.4" x14ac:dyDescent="0.25">
      <c r="A84" s="45"/>
      <c r="B84" s="45"/>
      <c r="C84" s="48" t="s">
        <v>86</v>
      </c>
      <c r="D84" s="221" t="s">
        <v>811</v>
      </c>
      <c r="E84" s="15" t="s">
        <v>70</v>
      </c>
      <c r="F84" s="5"/>
      <c r="G84" s="69"/>
      <c r="H84" s="65">
        <f>F84*G84</f>
        <v>0</v>
      </c>
      <c r="I84" s="193" t="s">
        <v>36</v>
      </c>
    </row>
    <row r="85" spans="1:9" ht="26.4" x14ac:dyDescent="0.25">
      <c r="A85" s="45"/>
      <c r="B85" s="45"/>
      <c r="C85" s="48" t="s">
        <v>89</v>
      </c>
      <c r="D85" s="221" t="s">
        <v>811</v>
      </c>
      <c r="E85" s="15" t="s">
        <v>70</v>
      </c>
      <c r="F85" s="5"/>
      <c r="G85" s="69"/>
      <c r="H85" s="65">
        <f>F85*G85</f>
        <v>0</v>
      </c>
      <c r="I85" s="193" t="s">
        <v>36</v>
      </c>
    </row>
    <row r="86" spans="1:9" x14ac:dyDescent="0.25">
      <c r="A86" s="45"/>
      <c r="B86" s="45"/>
      <c r="C86" s="48" t="s">
        <v>17</v>
      </c>
      <c r="D86" s="221" t="s">
        <v>641</v>
      </c>
      <c r="E86" s="15" t="s">
        <v>70</v>
      </c>
      <c r="F86" s="5"/>
      <c r="G86" s="69"/>
      <c r="H86" s="65">
        <f>F86*G86</f>
        <v>0</v>
      </c>
      <c r="I86" s="193" t="s">
        <v>36</v>
      </c>
    </row>
    <row r="87" spans="1:9" ht="26.4" x14ac:dyDescent="0.25">
      <c r="A87" s="45" t="s">
        <v>814</v>
      </c>
      <c r="B87" s="45"/>
      <c r="C87" s="48"/>
      <c r="D87" s="103" t="s">
        <v>815</v>
      </c>
      <c r="E87" s="15"/>
      <c r="F87" s="5"/>
      <c r="G87" s="69"/>
      <c r="H87" s="65"/>
    </row>
    <row r="88" spans="1:9" x14ac:dyDescent="0.25">
      <c r="A88" s="45"/>
      <c r="B88" s="45" t="s">
        <v>816</v>
      </c>
      <c r="C88" s="48"/>
      <c r="D88" s="104" t="s">
        <v>817</v>
      </c>
      <c r="E88" s="15"/>
      <c r="F88" s="5"/>
      <c r="G88" s="69"/>
      <c r="H88" s="65"/>
    </row>
    <row r="89" spans="1:9" ht="26.4" x14ac:dyDescent="0.25">
      <c r="A89" s="45"/>
      <c r="B89" s="45"/>
      <c r="C89" s="48" t="s">
        <v>86</v>
      </c>
      <c r="D89" s="221" t="s">
        <v>818</v>
      </c>
      <c r="E89" s="15" t="s">
        <v>351</v>
      </c>
      <c r="F89" s="43"/>
      <c r="G89" s="68"/>
      <c r="H89" s="65">
        <f>F89*G89</f>
        <v>0</v>
      </c>
      <c r="I89" s="193" t="s">
        <v>36</v>
      </c>
    </row>
    <row r="90" spans="1:9" ht="26.4" x14ac:dyDescent="0.25">
      <c r="A90" s="45"/>
      <c r="B90" s="45"/>
      <c r="C90" s="48" t="s">
        <v>89</v>
      </c>
      <c r="D90" s="221" t="s">
        <v>818</v>
      </c>
      <c r="E90" s="15" t="s">
        <v>351</v>
      </c>
      <c r="F90" s="43"/>
      <c r="G90" s="68"/>
      <c r="H90" s="65">
        <f>F90*G90</f>
        <v>0</v>
      </c>
      <c r="I90" s="193" t="s">
        <v>36</v>
      </c>
    </row>
    <row r="91" spans="1:9" x14ac:dyDescent="0.25">
      <c r="A91" s="45"/>
      <c r="B91" s="45" t="s">
        <v>819</v>
      </c>
      <c r="C91" s="48"/>
      <c r="D91" s="104" t="s">
        <v>820</v>
      </c>
      <c r="E91" s="15"/>
      <c r="F91" s="5"/>
      <c r="G91" s="69"/>
      <c r="H91" s="65"/>
    </row>
    <row r="92" spans="1:9" ht="26.4" x14ac:dyDescent="0.25">
      <c r="A92" s="45"/>
      <c r="B92" s="45"/>
      <c r="C92" s="48" t="s">
        <v>86</v>
      </c>
      <c r="D92" s="221" t="s">
        <v>821</v>
      </c>
      <c r="E92" s="15" t="s">
        <v>351</v>
      </c>
      <c r="F92" s="43"/>
      <c r="G92" s="68"/>
      <c r="H92" s="65">
        <f>F92*G92</f>
        <v>0</v>
      </c>
      <c r="I92" s="193" t="s">
        <v>36</v>
      </c>
    </row>
    <row r="93" spans="1:9" ht="26.4" x14ac:dyDescent="0.25">
      <c r="A93" s="45"/>
      <c r="B93" s="45"/>
      <c r="C93" s="48" t="s">
        <v>89</v>
      </c>
      <c r="D93" s="221" t="s">
        <v>821</v>
      </c>
      <c r="E93" s="15" t="s">
        <v>351</v>
      </c>
      <c r="F93" s="43"/>
      <c r="G93" s="68"/>
      <c r="H93" s="65">
        <f>F93*G93</f>
        <v>0</v>
      </c>
      <c r="I93" s="193" t="s">
        <v>36</v>
      </c>
    </row>
    <row r="94" spans="1:9" x14ac:dyDescent="0.25">
      <c r="A94" s="45" t="s">
        <v>822</v>
      </c>
      <c r="B94" s="45"/>
      <c r="C94" s="48"/>
      <c r="D94" s="103" t="s">
        <v>823</v>
      </c>
      <c r="E94" s="15" t="s">
        <v>351</v>
      </c>
      <c r="F94" s="43"/>
      <c r="G94" s="68"/>
      <c r="H94" s="65">
        <f>F94*G94</f>
        <v>0</v>
      </c>
    </row>
    <row r="95" spans="1:9" x14ac:dyDescent="0.25">
      <c r="A95" s="45" t="s">
        <v>824</v>
      </c>
      <c r="B95" s="45"/>
      <c r="C95" s="48"/>
      <c r="D95" s="103" t="s">
        <v>825</v>
      </c>
      <c r="E95" s="15"/>
      <c r="F95" s="5"/>
      <c r="G95" s="69"/>
      <c r="H95" s="65"/>
    </row>
    <row r="96" spans="1:9" x14ac:dyDescent="0.25">
      <c r="A96" s="45"/>
      <c r="B96" s="45" t="s">
        <v>826</v>
      </c>
      <c r="C96" s="48"/>
      <c r="D96" s="221" t="s">
        <v>827</v>
      </c>
      <c r="E96" s="15" t="s">
        <v>0</v>
      </c>
      <c r="F96" s="43"/>
      <c r="G96" s="68"/>
      <c r="H96" s="65">
        <f t="shared" ref="H96:H106" si="1">F96*G96</f>
        <v>0</v>
      </c>
      <c r="I96" s="193" t="s">
        <v>36</v>
      </c>
    </row>
    <row r="97" spans="1:9" x14ac:dyDescent="0.25">
      <c r="A97" s="45"/>
      <c r="B97" s="45" t="s">
        <v>828</v>
      </c>
      <c r="C97" s="48"/>
      <c r="D97" s="221" t="s">
        <v>827</v>
      </c>
      <c r="E97" s="15" t="s">
        <v>0</v>
      </c>
      <c r="F97" s="43"/>
      <c r="G97" s="68"/>
      <c r="H97" s="65">
        <f t="shared" si="1"/>
        <v>0</v>
      </c>
      <c r="I97" s="193" t="s">
        <v>36</v>
      </c>
    </row>
    <row r="98" spans="1:9" ht="52.8" x14ac:dyDescent="0.25">
      <c r="A98" s="45" t="s">
        <v>829</v>
      </c>
      <c r="B98" s="45"/>
      <c r="C98" s="48"/>
      <c r="D98" s="221" t="s">
        <v>830</v>
      </c>
      <c r="E98" s="105"/>
      <c r="F98" s="43"/>
      <c r="G98" s="68"/>
      <c r="H98" s="65">
        <f t="shared" si="1"/>
        <v>0</v>
      </c>
      <c r="I98" s="193" t="s">
        <v>36</v>
      </c>
    </row>
    <row r="99" spans="1:9" x14ac:dyDescent="0.25">
      <c r="A99" s="45" t="s">
        <v>831</v>
      </c>
      <c r="B99" s="45"/>
      <c r="C99" s="48"/>
      <c r="D99" s="221"/>
      <c r="E99" s="105"/>
      <c r="F99" s="43"/>
      <c r="G99" s="68"/>
      <c r="H99" s="65">
        <f t="shared" si="1"/>
        <v>0</v>
      </c>
      <c r="I99" s="193" t="s">
        <v>36</v>
      </c>
    </row>
    <row r="100" spans="1:9" x14ac:dyDescent="0.25">
      <c r="A100" s="45" t="s">
        <v>832</v>
      </c>
      <c r="B100" s="45"/>
      <c r="C100" s="48"/>
      <c r="D100" s="221"/>
      <c r="E100" s="105"/>
      <c r="F100" s="43"/>
      <c r="G100" s="68"/>
      <c r="H100" s="65">
        <f t="shared" si="1"/>
        <v>0</v>
      </c>
      <c r="I100" s="193" t="s">
        <v>36</v>
      </c>
    </row>
    <row r="101" spans="1:9" x14ac:dyDescent="0.25">
      <c r="A101" s="45" t="s">
        <v>833</v>
      </c>
      <c r="B101" s="45"/>
      <c r="C101" s="48"/>
      <c r="D101" s="221"/>
      <c r="E101" s="105"/>
      <c r="F101" s="43"/>
      <c r="G101" s="68"/>
      <c r="H101" s="65">
        <f t="shared" si="1"/>
        <v>0</v>
      </c>
      <c r="I101" s="193" t="s">
        <v>36</v>
      </c>
    </row>
    <row r="102" spans="1:9" x14ac:dyDescent="0.25">
      <c r="A102" s="45" t="s">
        <v>834</v>
      </c>
      <c r="B102" s="45"/>
      <c r="C102" s="48"/>
      <c r="D102" s="221"/>
      <c r="E102" s="105"/>
      <c r="F102" s="43"/>
      <c r="G102" s="68"/>
      <c r="H102" s="65">
        <f t="shared" si="1"/>
        <v>0</v>
      </c>
      <c r="I102" s="193" t="s">
        <v>36</v>
      </c>
    </row>
    <row r="103" spans="1:9" x14ac:dyDescent="0.25">
      <c r="A103" s="45" t="s">
        <v>835</v>
      </c>
      <c r="B103" s="45"/>
      <c r="C103" s="48"/>
      <c r="D103" s="221"/>
      <c r="E103" s="105"/>
      <c r="F103" s="43"/>
      <c r="G103" s="68"/>
      <c r="H103" s="65">
        <f t="shared" si="1"/>
        <v>0</v>
      </c>
      <c r="I103" s="193" t="s">
        <v>36</v>
      </c>
    </row>
    <row r="104" spans="1:9" x14ac:dyDescent="0.25">
      <c r="A104" s="45" t="s">
        <v>836</v>
      </c>
      <c r="B104" s="45"/>
      <c r="C104" s="48"/>
      <c r="D104" s="221"/>
      <c r="E104" s="105"/>
      <c r="F104" s="43"/>
      <c r="G104" s="68"/>
      <c r="H104" s="65">
        <f t="shared" si="1"/>
        <v>0</v>
      </c>
      <c r="I104" s="193" t="s">
        <v>36</v>
      </c>
    </row>
    <row r="105" spans="1:9" x14ac:dyDescent="0.25">
      <c r="A105" s="45" t="s">
        <v>837</v>
      </c>
      <c r="B105" s="45"/>
      <c r="C105" s="48"/>
      <c r="D105" s="221"/>
      <c r="E105" s="105"/>
      <c r="F105" s="43"/>
      <c r="G105" s="68"/>
      <c r="H105" s="65">
        <f t="shared" si="1"/>
        <v>0</v>
      </c>
      <c r="I105" s="193" t="s">
        <v>36</v>
      </c>
    </row>
    <row r="106" spans="1:9" x14ac:dyDescent="0.25">
      <c r="A106" s="45" t="s">
        <v>838</v>
      </c>
      <c r="B106" s="45"/>
      <c r="C106" s="48"/>
      <c r="D106" s="221"/>
      <c r="E106" s="105"/>
      <c r="F106" s="43"/>
      <c r="G106" s="68"/>
      <c r="H106" s="65">
        <f t="shared" si="1"/>
        <v>0</v>
      </c>
      <c r="I106" s="193" t="s">
        <v>36</v>
      </c>
    </row>
    <row r="107" spans="1:9" ht="26.4" x14ac:dyDescent="0.25">
      <c r="A107" s="45" t="s">
        <v>839</v>
      </c>
      <c r="B107" s="45"/>
      <c r="C107" s="48"/>
      <c r="D107" s="103" t="s">
        <v>840</v>
      </c>
      <c r="E107" s="15"/>
      <c r="F107" s="5"/>
      <c r="G107" s="69"/>
      <c r="H107" s="65"/>
    </row>
    <row r="108" spans="1:9" ht="39.6" x14ac:dyDescent="0.25">
      <c r="A108" s="45"/>
      <c r="B108" s="45" t="s">
        <v>841</v>
      </c>
      <c r="C108" s="48"/>
      <c r="D108" s="216" t="s">
        <v>842</v>
      </c>
      <c r="E108" s="15"/>
      <c r="F108" s="5"/>
      <c r="G108" s="69"/>
      <c r="H108" s="65"/>
      <c r="I108" s="193" t="s">
        <v>36</v>
      </c>
    </row>
    <row r="109" spans="1:9" x14ac:dyDescent="0.25">
      <c r="A109" s="45"/>
      <c r="B109" s="45"/>
      <c r="C109" s="48" t="s">
        <v>86</v>
      </c>
      <c r="D109" s="221" t="s">
        <v>660</v>
      </c>
      <c r="E109" s="15" t="s">
        <v>0</v>
      </c>
      <c r="F109" s="43"/>
      <c r="G109" s="68"/>
      <c r="H109" s="65">
        <f>F109*G109</f>
        <v>0</v>
      </c>
      <c r="I109" s="193" t="s">
        <v>36</v>
      </c>
    </row>
    <row r="110" spans="1:9" x14ac:dyDescent="0.25">
      <c r="A110" s="45"/>
      <c r="B110" s="45"/>
      <c r="C110" s="48" t="s">
        <v>89</v>
      </c>
      <c r="D110" s="221" t="s">
        <v>660</v>
      </c>
      <c r="E110" s="15" t="s">
        <v>0</v>
      </c>
      <c r="F110" s="43"/>
      <c r="G110" s="68"/>
      <c r="H110" s="65">
        <f>F110*G110</f>
        <v>0</v>
      </c>
      <c r="I110" s="193" t="s">
        <v>36</v>
      </c>
    </row>
    <row r="111" spans="1:9" ht="39.6" x14ac:dyDescent="0.25">
      <c r="A111" s="45"/>
      <c r="B111" s="45" t="s">
        <v>843</v>
      </c>
      <c r="C111" s="48"/>
      <c r="D111" s="216" t="s">
        <v>842</v>
      </c>
      <c r="E111" s="15"/>
      <c r="F111" s="5"/>
      <c r="G111" s="69"/>
      <c r="H111" s="65"/>
      <c r="I111" s="193" t="s">
        <v>36</v>
      </c>
    </row>
    <row r="112" spans="1:9" x14ac:dyDescent="0.25">
      <c r="A112" s="45"/>
      <c r="B112" s="45"/>
      <c r="C112" s="48" t="s">
        <v>86</v>
      </c>
      <c r="D112" s="221" t="s">
        <v>660</v>
      </c>
      <c r="E112" s="15" t="s">
        <v>0</v>
      </c>
      <c r="F112" s="43"/>
      <c r="G112" s="68"/>
      <c r="H112" s="65">
        <f>F112*G112</f>
        <v>0</v>
      </c>
      <c r="I112" s="193" t="s">
        <v>36</v>
      </c>
    </row>
    <row r="113" spans="1:9" x14ac:dyDescent="0.25">
      <c r="A113" s="45"/>
      <c r="B113" s="45"/>
      <c r="C113" s="48" t="s">
        <v>89</v>
      </c>
      <c r="D113" s="221" t="s">
        <v>660</v>
      </c>
      <c r="E113" s="15" t="s">
        <v>0</v>
      </c>
      <c r="F113" s="43"/>
      <c r="G113" s="68"/>
      <c r="H113" s="65">
        <f>F113*G113</f>
        <v>0</v>
      </c>
      <c r="I113" s="193" t="s">
        <v>36</v>
      </c>
    </row>
    <row r="114" spans="1:9" x14ac:dyDescent="0.25">
      <c r="A114" s="45"/>
      <c r="B114" s="45" t="s">
        <v>844</v>
      </c>
      <c r="C114" s="48"/>
      <c r="D114" s="221" t="s">
        <v>641</v>
      </c>
      <c r="E114" s="180"/>
      <c r="F114" s="43"/>
      <c r="G114" s="68"/>
      <c r="H114" s="65">
        <f>F114*G114</f>
        <v>0</v>
      </c>
      <c r="I114" s="193" t="s">
        <v>36</v>
      </c>
    </row>
    <row r="115" spans="1:9" ht="39.6" x14ac:dyDescent="0.25">
      <c r="A115" s="45" t="s">
        <v>845</v>
      </c>
      <c r="B115" s="45"/>
      <c r="C115" s="48"/>
      <c r="D115" s="98" t="s">
        <v>846</v>
      </c>
      <c r="E115" s="15"/>
      <c r="F115" s="5"/>
      <c r="G115" s="69"/>
      <c r="H115" s="65"/>
    </row>
    <row r="116" spans="1:9" ht="26.4" x14ac:dyDescent="0.25">
      <c r="A116" s="45"/>
      <c r="B116" s="45" t="s">
        <v>847</v>
      </c>
      <c r="C116" s="48"/>
      <c r="D116" s="221" t="s">
        <v>848</v>
      </c>
      <c r="E116" s="24"/>
      <c r="F116" s="5"/>
      <c r="G116" s="69"/>
      <c r="H116" s="65"/>
      <c r="I116" s="193" t="s">
        <v>36</v>
      </c>
    </row>
    <row r="117" spans="1:9" x14ac:dyDescent="0.25">
      <c r="A117" s="45"/>
      <c r="B117" s="45"/>
      <c r="C117" s="48" t="s">
        <v>86</v>
      </c>
      <c r="D117" s="221" t="s">
        <v>660</v>
      </c>
      <c r="E117" s="15" t="s">
        <v>351</v>
      </c>
      <c r="F117" s="43"/>
      <c r="G117" s="68"/>
      <c r="H117" s="65">
        <f>F117*G117</f>
        <v>0</v>
      </c>
      <c r="I117" s="193" t="s">
        <v>36</v>
      </c>
    </row>
    <row r="118" spans="1:9" x14ac:dyDescent="0.25">
      <c r="A118" s="45"/>
      <c r="B118" s="45"/>
      <c r="C118" s="48" t="s">
        <v>89</v>
      </c>
      <c r="D118" s="221" t="s">
        <v>660</v>
      </c>
      <c r="E118" s="15" t="s">
        <v>351</v>
      </c>
      <c r="F118" s="43"/>
      <c r="G118" s="68"/>
      <c r="H118" s="65">
        <f>F118*G118</f>
        <v>0</v>
      </c>
      <c r="I118" s="193" t="s">
        <v>36</v>
      </c>
    </row>
    <row r="119" spans="1:9" ht="26.4" x14ac:dyDescent="0.25">
      <c r="A119" s="45"/>
      <c r="B119" s="45" t="s">
        <v>849</v>
      </c>
      <c r="C119" s="48"/>
      <c r="D119" s="221" t="s">
        <v>848</v>
      </c>
      <c r="E119" s="15"/>
      <c r="F119" s="5"/>
      <c r="G119" s="69"/>
      <c r="H119" s="65"/>
      <c r="I119" s="193" t="s">
        <v>36</v>
      </c>
    </row>
    <row r="120" spans="1:9" x14ac:dyDescent="0.25">
      <c r="A120" s="45"/>
      <c r="B120" s="45"/>
      <c r="C120" s="48" t="s">
        <v>86</v>
      </c>
      <c r="D120" s="221" t="s">
        <v>660</v>
      </c>
      <c r="E120" s="15" t="s">
        <v>351</v>
      </c>
      <c r="F120" s="43"/>
      <c r="G120" s="68"/>
      <c r="H120" s="65">
        <f>F120*G120</f>
        <v>0</v>
      </c>
      <c r="I120" s="193" t="s">
        <v>36</v>
      </c>
    </row>
    <row r="121" spans="1:9" x14ac:dyDescent="0.25">
      <c r="A121" s="45"/>
      <c r="B121" s="45"/>
      <c r="C121" s="48" t="s">
        <v>89</v>
      </c>
      <c r="D121" s="221" t="s">
        <v>660</v>
      </c>
      <c r="E121" s="15" t="s">
        <v>351</v>
      </c>
      <c r="F121" s="43"/>
      <c r="G121" s="68"/>
      <c r="H121" s="65">
        <f>F121*G121</f>
        <v>0</v>
      </c>
      <c r="I121" s="193" t="s">
        <v>36</v>
      </c>
    </row>
    <row r="122" spans="1:9" x14ac:dyDescent="0.25">
      <c r="A122" s="45"/>
      <c r="B122" s="45" t="s">
        <v>850</v>
      </c>
      <c r="C122" s="48"/>
      <c r="D122" s="221" t="s">
        <v>641</v>
      </c>
      <c r="E122" s="180"/>
      <c r="F122" s="43"/>
      <c r="G122" s="68"/>
      <c r="H122" s="65">
        <f>F122*G122</f>
        <v>0</v>
      </c>
      <c r="I122" s="193" t="s">
        <v>36</v>
      </c>
    </row>
    <row r="123" spans="1:9" ht="26.4" x14ac:dyDescent="0.25">
      <c r="A123" s="45" t="s">
        <v>851</v>
      </c>
      <c r="B123" s="45"/>
      <c r="C123" s="48"/>
      <c r="D123" s="103" t="s">
        <v>852</v>
      </c>
      <c r="E123" s="15"/>
      <c r="F123" s="5"/>
      <c r="G123" s="69"/>
      <c r="H123" s="65"/>
    </row>
    <row r="124" spans="1:9" ht="26.4" x14ac:dyDescent="0.25">
      <c r="A124" s="45"/>
      <c r="B124" s="45" t="s">
        <v>853</v>
      </c>
      <c r="C124" s="48"/>
      <c r="D124" s="221" t="s">
        <v>854</v>
      </c>
      <c r="E124" s="15"/>
      <c r="F124" s="5"/>
      <c r="G124" s="68"/>
      <c r="H124" s="65"/>
      <c r="I124" s="193" t="s">
        <v>36</v>
      </c>
    </row>
    <row r="125" spans="1:9" x14ac:dyDescent="0.25">
      <c r="A125" s="45"/>
      <c r="B125" s="45"/>
      <c r="C125" s="48" t="s">
        <v>86</v>
      </c>
      <c r="D125" s="221" t="s">
        <v>660</v>
      </c>
      <c r="E125" s="15" t="s">
        <v>351</v>
      </c>
      <c r="F125" s="43"/>
      <c r="G125" s="68"/>
      <c r="H125" s="65">
        <f>F125*G125</f>
        <v>0</v>
      </c>
      <c r="I125" s="193" t="s">
        <v>36</v>
      </c>
    </row>
    <row r="126" spans="1:9" x14ac:dyDescent="0.25">
      <c r="A126" s="45"/>
      <c r="B126" s="45"/>
      <c r="C126" s="48" t="s">
        <v>89</v>
      </c>
      <c r="D126" s="221" t="s">
        <v>660</v>
      </c>
      <c r="E126" s="15" t="s">
        <v>351</v>
      </c>
      <c r="F126" s="43"/>
      <c r="G126" s="68"/>
      <c r="H126" s="65">
        <f>F126*G126</f>
        <v>0</v>
      </c>
      <c r="I126" s="193" t="s">
        <v>36</v>
      </c>
    </row>
    <row r="127" spans="1:9" ht="26.4" x14ac:dyDescent="0.25">
      <c r="A127" s="45"/>
      <c r="B127" s="45" t="s">
        <v>855</v>
      </c>
      <c r="C127" s="48"/>
      <c r="D127" s="221" t="s">
        <v>856</v>
      </c>
      <c r="E127" s="15"/>
      <c r="F127" s="5"/>
      <c r="G127" s="69"/>
      <c r="H127" s="65"/>
      <c r="I127" s="193" t="s">
        <v>36</v>
      </c>
    </row>
    <row r="128" spans="1:9" x14ac:dyDescent="0.25">
      <c r="A128" s="45"/>
      <c r="B128" s="45"/>
      <c r="C128" s="48" t="s">
        <v>86</v>
      </c>
      <c r="D128" s="221" t="s">
        <v>660</v>
      </c>
      <c r="E128" s="15" t="s">
        <v>351</v>
      </c>
      <c r="F128" s="43"/>
      <c r="G128" s="68"/>
      <c r="H128" s="65">
        <f>F128*G128</f>
        <v>0</v>
      </c>
      <c r="I128" s="193" t="s">
        <v>36</v>
      </c>
    </row>
    <row r="129" spans="1:9" x14ac:dyDescent="0.25">
      <c r="A129" s="45"/>
      <c r="B129" s="45"/>
      <c r="C129" s="48" t="s">
        <v>89</v>
      </c>
      <c r="D129" s="221" t="s">
        <v>660</v>
      </c>
      <c r="E129" s="15" t="s">
        <v>351</v>
      </c>
      <c r="F129" s="43"/>
      <c r="G129" s="68"/>
      <c r="H129" s="65">
        <f>F129*G129</f>
        <v>0</v>
      </c>
      <c r="I129" s="193" t="s">
        <v>36</v>
      </c>
    </row>
    <row r="130" spans="1:9" x14ac:dyDescent="0.25">
      <c r="A130" s="45"/>
      <c r="B130" s="45" t="s">
        <v>857</v>
      </c>
      <c r="C130" s="48"/>
      <c r="D130" s="221" t="s">
        <v>641</v>
      </c>
      <c r="E130" s="180"/>
      <c r="F130" s="43"/>
      <c r="G130" s="68"/>
      <c r="H130" s="65">
        <f>F130*G130</f>
        <v>0</v>
      </c>
      <c r="I130" s="193" t="s">
        <v>36</v>
      </c>
    </row>
    <row r="131" spans="1:9" ht="39.6" x14ac:dyDescent="0.25">
      <c r="A131" s="45" t="s">
        <v>858</v>
      </c>
      <c r="B131" s="45"/>
      <c r="C131" s="48"/>
      <c r="D131" s="98" t="s">
        <v>859</v>
      </c>
      <c r="E131" s="15"/>
      <c r="F131" s="5"/>
      <c r="G131" s="69"/>
      <c r="H131" s="65"/>
    </row>
    <row r="132" spans="1:9" ht="26.4" x14ac:dyDescent="0.25">
      <c r="A132" s="45"/>
      <c r="B132" s="45" t="s">
        <v>860</v>
      </c>
      <c r="C132" s="48"/>
      <c r="D132" s="221" t="s">
        <v>861</v>
      </c>
      <c r="E132" s="15"/>
      <c r="F132" s="5"/>
      <c r="G132" s="69"/>
      <c r="H132" s="65"/>
      <c r="I132" s="193" t="s">
        <v>36</v>
      </c>
    </row>
    <row r="133" spans="1:9" x14ac:dyDescent="0.25">
      <c r="A133" s="45"/>
      <c r="B133" s="45"/>
      <c r="C133" s="48" t="s">
        <v>86</v>
      </c>
      <c r="D133" s="221" t="s">
        <v>660</v>
      </c>
      <c r="E133" s="15" t="s">
        <v>351</v>
      </c>
      <c r="F133" s="43"/>
      <c r="G133" s="68"/>
      <c r="H133" s="65">
        <f>F133*G133</f>
        <v>0</v>
      </c>
      <c r="I133" s="193" t="s">
        <v>36</v>
      </c>
    </row>
    <row r="134" spans="1:9" x14ac:dyDescent="0.25">
      <c r="A134" s="45"/>
      <c r="B134" s="45"/>
      <c r="C134" s="48" t="s">
        <v>89</v>
      </c>
      <c r="D134" s="221" t="s">
        <v>660</v>
      </c>
      <c r="E134" s="15" t="s">
        <v>351</v>
      </c>
      <c r="F134" s="43"/>
      <c r="G134" s="68"/>
      <c r="H134" s="65">
        <f>F134*G134</f>
        <v>0</v>
      </c>
      <c r="I134" s="193" t="s">
        <v>36</v>
      </c>
    </row>
    <row r="135" spans="1:9" ht="26.4" x14ac:dyDescent="0.25">
      <c r="A135" s="45"/>
      <c r="B135" s="45" t="s">
        <v>862</v>
      </c>
      <c r="C135" s="48"/>
      <c r="D135" s="221" t="s">
        <v>861</v>
      </c>
      <c r="E135" s="15"/>
      <c r="F135" s="5"/>
      <c r="G135" s="69"/>
      <c r="H135" s="65"/>
      <c r="I135" s="193" t="s">
        <v>36</v>
      </c>
    </row>
    <row r="136" spans="1:9" x14ac:dyDescent="0.25">
      <c r="A136" s="45"/>
      <c r="B136" s="45"/>
      <c r="C136" s="48" t="s">
        <v>86</v>
      </c>
      <c r="D136" s="221" t="s">
        <v>660</v>
      </c>
      <c r="E136" s="15" t="s">
        <v>351</v>
      </c>
      <c r="F136" s="43"/>
      <c r="G136" s="68"/>
      <c r="H136" s="65">
        <f>F136*G136</f>
        <v>0</v>
      </c>
      <c r="I136" s="193" t="s">
        <v>36</v>
      </c>
    </row>
    <row r="137" spans="1:9" x14ac:dyDescent="0.25">
      <c r="A137" s="45"/>
      <c r="B137" s="45"/>
      <c r="C137" s="48" t="s">
        <v>89</v>
      </c>
      <c r="D137" s="221" t="s">
        <v>660</v>
      </c>
      <c r="E137" s="15" t="s">
        <v>351</v>
      </c>
      <c r="F137" s="43"/>
      <c r="G137" s="68"/>
      <c r="H137" s="65">
        <f>F137*G137</f>
        <v>0</v>
      </c>
      <c r="I137" s="193" t="s">
        <v>36</v>
      </c>
    </row>
    <row r="138" spans="1:9" x14ac:dyDescent="0.25">
      <c r="A138" s="45"/>
      <c r="B138" s="45" t="s">
        <v>863</v>
      </c>
      <c r="C138" s="48"/>
      <c r="D138" s="221" t="s">
        <v>641</v>
      </c>
      <c r="E138" s="180"/>
      <c r="F138" s="43"/>
      <c r="G138" s="68"/>
      <c r="H138" s="65">
        <f>F138*G138</f>
        <v>0</v>
      </c>
      <c r="I138" s="193" t="s">
        <v>36</v>
      </c>
    </row>
    <row r="139" spans="1:9" ht="39.6" x14ac:dyDescent="0.25">
      <c r="A139" s="45" t="s">
        <v>864</v>
      </c>
      <c r="B139" s="45"/>
      <c r="C139" s="48"/>
      <c r="D139" s="98" t="s">
        <v>865</v>
      </c>
      <c r="E139" s="15"/>
      <c r="F139" s="5"/>
      <c r="G139" s="69"/>
      <c r="H139" s="65"/>
    </row>
    <row r="140" spans="1:9" ht="26.4" x14ac:dyDescent="0.25">
      <c r="A140" s="45"/>
      <c r="B140" s="45" t="s">
        <v>866</v>
      </c>
      <c r="C140" s="48"/>
      <c r="D140" s="221" t="s">
        <v>867</v>
      </c>
      <c r="E140" s="15"/>
      <c r="F140" s="5"/>
      <c r="G140" s="69"/>
      <c r="H140" s="65"/>
      <c r="I140" s="193" t="s">
        <v>36</v>
      </c>
    </row>
    <row r="141" spans="1:9" x14ac:dyDescent="0.25">
      <c r="A141" s="45"/>
      <c r="B141" s="45"/>
      <c r="C141" s="48" t="s">
        <v>86</v>
      </c>
      <c r="D141" s="221" t="s">
        <v>660</v>
      </c>
      <c r="E141" s="15" t="s">
        <v>351</v>
      </c>
      <c r="F141" s="43"/>
      <c r="G141" s="68"/>
      <c r="H141" s="65">
        <f>F141*G141</f>
        <v>0</v>
      </c>
      <c r="I141" s="193" t="s">
        <v>36</v>
      </c>
    </row>
    <row r="142" spans="1:9" x14ac:dyDescent="0.25">
      <c r="A142" s="45"/>
      <c r="B142" s="45"/>
      <c r="C142" s="48" t="s">
        <v>89</v>
      </c>
      <c r="D142" s="221" t="s">
        <v>660</v>
      </c>
      <c r="E142" s="15" t="s">
        <v>351</v>
      </c>
      <c r="F142" s="43"/>
      <c r="G142" s="68"/>
      <c r="H142" s="65">
        <f>F142*G142</f>
        <v>0</v>
      </c>
      <c r="I142" s="193" t="s">
        <v>36</v>
      </c>
    </row>
    <row r="143" spans="1:9" ht="26.4" x14ac:dyDescent="0.25">
      <c r="A143" s="45"/>
      <c r="B143" s="45" t="s">
        <v>868</v>
      </c>
      <c r="C143" s="48"/>
      <c r="D143" s="221" t="s">
        <v>867</v>
      </c>
      <c r="E143" s="15"/>
      <c r="F143" s="5"/>
      <c r="G143" s="69"/>
      <c r="H143" s="65"/>
      <c r="I143" s="193" t="s">
        <v>36</v>
      </c>
    </row>
    <row r="144" spans="1:9" x14ac:dyDescent="0.25">
      <c r="A144" s="45"/>
      <c r="B144" s="45"/>
      <c r="C144" s="48" t="s">
        <v>86</v>
      </c>
      <c r="D144" s="221" t="s">
        <v>660</v>
      </c>
      <c r="E144" s="15" t="s">
        <v>351</v>
      </c>
      <c r="F144" s="43"/>
      <c r="G144" s="68"/>
      <c r="H144" s="65">
        <f>F144*G144</f>
        <v>0</v>
      </c>
      <c r="I144" s="193" t="s">
        <v>36</v>
      </c>
    </row>
    <row r="145" spans="1:9" x14ac:dyDescent="0.25">
      <c r="A145" s="41"/>
      <c r="B145" s="45"/>
      <c r="C145" s="48" t="s">
        <v>89</v>
      </c>
      <c r="D145" s="221" t="s">
        <v>660</v>
      </c>
      <c r="E145" s="15" t="s">
        <v>351</v>
      </c>
      <c r="F145" s="43"/>
      <c r="G145" s="68"/>
      <c r="H145" s="65">
        <f>F145*G145</f>
        <v>0</v>
      </c>
      <c r="I145" s="193" t="s">
        <v>36</v>
      </c>
    </row>
    <row r="146" spans="1:9" x14ac:dyDescent="0.25">
      <c r="A146" s="41"/>
      <c r="B146" s="45" t="s">
        <v>869</v>
      </c>
      <c r="C146" s="48"/>
      <c r="D146" s="221" t="s">
        <v>641</v>
      </c>
      <c r="E146" s="180"/>
      <c r="F146" s="43"/>
      <c r="G146" s="68"/>
      <c r="H146" s="65">
        <f>F146*G146</f>
        <v>0</v>
      </c>
      <c r="I146" s="193" t="s">
        <v>36</v>
      </c>
    </row>
    <row r="147" spans="1:9" ht="26.4" x14ac:dyDescent="0.25">
      <c r="A147" s="45" t="s">
        <v>870</v>
      </c>
      <c r="B147" s="45"/>
      <c r="C147" s="48"/>
      <c r="D147" s="103" t="s">
        <v>871</v>
      </c>
      <c r="E147" s="24"/>
      <c r="F147" s="5"/>
      <c r="G147" s="69"/>
      <c r="H147" s="65"/>
    </row>
    <row r="148" spans="1:9" ht="39.6" x14ac:dyDescent="0.25">
      <c r="A148" s="42"/>
      <c r="B148" s="45" t="s">
        <v>872</v>
      </c>
      <c r="C148" s="48"/>
      <c r="D148" s="221" t="s">
        <v>873</v>
      </c>
      <c r="E148" s="4"/>
      <c r="F148" s="5"/>
      <c r="G148" s="69"/>
      <c r="H148" s="65"/>
      <c r="I148" s="193" t="s">
        <v>36</v>
      </c>
    </row>
    <row r="149" spans="1:9" x14ac:dyDescent="0.25">
      <c r="A149" s="42"/>
      <c r="B149" s="45"/>
      <c r="C149" s="48" t="s">
        <v>86</v>
      </c>
      <c r="D149" s="221" t="s">
        <v>874</v>
      </c>
      <c r="E149" s="10" t="s">
        <v>0</v>
      </c>
      <c r="F149" s="43"/>
      <c r="G149" s="68"/>
      <c r="H149" s="65">
        <f>F149*G149</f>
        <v>0</v>
      </c>
      <c r="I149" s="193" t="s">
        <v>36</v>
      </c>
    </row>
    <row r="150" spans="1:9" x14ac:dyDescent="0.25">
      <c r="A150" s="42"/>
      <c r="B150" s="45"/>
      <c r="C150" s="48" t="s">
        <v>89</v>
      </c>
      <c r="D150" s="221" t="s">
        <v>874</v>
      </c>
      <c r="E150" s="10" t="s">
        <v>0</v>
      </c>
      <c r="F150" s="43"/>
      <c r="G150" s="68"/>
      <c r="H150" s="65">
        <f>F150*G150</f>
        <v>0</v>
      </c>
      <c r="I150" s="193" t="s">
        <v>36</v>
      </c>
    </row>
    <row r="151" spans="1:9" ht="26.4" x14ac:dyDescent="0.25">
      <c r="A151" s="42"/>
      <c r="B151" s="45" t="s">
        <v>875</v>
      </c>
      <c r="C151" s="48"/>
      <c r="D151" s="221" t="s">
        <v>876</v>
      </c>
      <c r="E151" s="4"/>
      <c r="F151" s="5"/>
      <c r="G151" s="69"/>
      <c r="H151" s="65"/>
      <c r="I151" s="193" t="s">
        <v>36</v>
      </c>
    </row>
    <row r="152" spans="1:9" x14ac:dyDescent="0.25">
      <c r="A152" s="42"/>
      <c r="B152" s="45"/>
      <c r="C152" s="48" t="s">
        <v>86</v>
      </c>
      <c r="D152" s="221" t="s">
        <v>660</v>
      </c>
      <c r="E152" s="15" t="s">
        <v>351</v>
      </c>
      <c r="F152" s="43"/>
      <c r="G152" s="68"/>
      <c r="H152" s="65">
        <f>F152*G152</f>
        <v>0</v>
      </c>
      <c r="I152" s="193" t="s">
        <v>36</v>
      </c>
    </row>
    <row r="153" spans="1:9" x14ac:dyDescent="0.25">
      <c r="A153" s="42"/>
      <c r="B153" s="45"/>
      <c r="C153" s="48" t="s">
        <v>89</v>
      </c>
      <c r="D153" s="221" t="s">
        <v>660</v>
      </c>
      <c r="E153" s="15" t="s">
        <v>351</v>
      </c>
      <c r="F153" s="43"/>
      <c r="G153" s="68"/>
      <c r="H153" s="65">
        <f>F153*G153</f>
        <v>0</v>
      </c>
      <c r="I153" s="193" t="s">
        <v>36</v>
      </c>
    </row>
    <row r="154" spans="1:9" x14ac:dyDescent="0.25">
      <c r="A154" s="42"/>
      <c r="B154" s="45" t="s">
        <v>877</v>
      </c>
      <c r="C154" s="48"/>
      <c r="D154" s="221" t="s">
        <v>641</v>
      </c>
      <c r="E154" s="180"/>
      <c r="F154" s="43"/>
      <c r="G154" s="68"/>
      <c r="H154" s="65">
        <f>F154*G154</f>
        <v>0</v>
      </c>
    </row>
    <row r="155" spans="1:9" ht="26.4" x14ac:dyDescent="0.25">
      <c r="A155" s="50" t="s">
        <v>1</v>
      </c>
      <c r="B155" s="42"/>
      <c r="C155" s="43"/>
      <c r="D155" s="103" t="s">
        <v>2</v>
      </c>
      <c r="E155" s="4"/>
      <c r="F155" s="5"/>
      <c r="G155" s="69"/>
      <c r="H155" s="65"/>
    </row>
    <row r="156" spans="1:9" ht="26.4" x14ac:dyDescent="0.25">
      <c r="A156" s="42"/>
      <c r="B156" s="45" t="s">
        <v>3</v>
      </c>
      <c r="C156" s="48"/>
      <c r="D156" s="221" t="s">
        <v>878</v>
      </c>
      <c r="E156" s="4"/>
      <c r="F156" s="5"/>
      <c r="G156" s="69"/>
      <c r="H156" s="65"/>
      <c r="I156" s="193" t="s">
        <v>36</v>
      </c>
    </row>
    <row r="157" spans="1:9" x14ac:dyDescent="0.25">
      <c r="A157" s="42"/>
      <c r="B157" s="45"/>
      <c r="C157" s="48" t="s">
        <v>86</v>
      </c>
      <c r="D157" s="221" t="s">
        <v>660</v>
      </c>
      <c r="E157" s="15" t="s">
        <v>351</v>
      </c>
      <c r="F157" s="43"/>
      <c r="G157" s="68"/>
      <c r="H157" s="65">
        <f>F157*G157</f>
        <v>0</v>
      </c>
      <c r="I157" s="193" t="s">
        <v>36</v>
      </c>
    </row>
    <row r="158" spans="1:9" x14ac:dyDescent="0.25">
      <c r="A158" s="42"/>
      <c r="B158" s="45"/>
      <c r="C158" s="48" t="s">
        <v>89</v>
      </c>
      <c r="D158" s="221" t="s">
        <v>660</v>
      </c>
      <c r="E158" s="15" t="s">
        <v>351</v>
      </c>
      <c r="F158" s="43"/>
      <c r="G158" s="68"/>
      <c r="H158" s="65">
        <f>F158*G158</f>
        <v>0</v>
      </c>
      <c r="I158" s="193" t="s">
        <v>36</v>
      </c>
    </row>
    <row r="159" spans="1:9" x14ac:dyDescent="0.25">
      <c r="A159" s="50" t="s">
        <v>6</v>
      </c>
      <c r="B159" s="45"/>
      <c r="C159" s="48"/>
      <c r="D159" s="103" t="s">
        <v>7</v>
      </c>
      <c r="E159" s="4"/>
      <c r="F159" s="5"/>
      <c r="G159" s="69"/>
      <c r="H159" s="65"/>
    </row>
    <row r="160" spans="1:9" x14ac:dyDescent="0.25">
      <c r="A160" s="42"/>
      <c r="B160" s="45" t="s">
        <v>8</v>
      </c>
      <c r="C160" s="48"/>
      <c r="D160" s="221" t="s">
        <v>879</v>
      </c>
      <c r="E160" s="15" t="s">
        <v>351</v>
      </c>
      <c r="F160" s="43"/>
      <c r="G160" s="68"/>
      <c r="H160" s="65">
        <f>F160*G160</f>
        <v>0</v>
      </c>
      <c r="I160" s="193" t="s">
        <v>36</v>
      </c>
    </row>
    <row r="161" spans="1:9" x14ac:dyDescent="0.25">
      <c r="A161" s="42"/>
      <c r="B161" s="45" t="s">
        <v>10</v>
      </c>
      <c r="C161" s="48"/>
      <c r="D161" s="221" t="s">
        <v>880</v>
      </c>
      <c r="E161" s="15" t="s">
        <v>351</v>
      </c>
      <c r="F161" s="43"/>
      <c r="G161" s="68"/>
      <c r="H161" s="65">
        <f>F161*G161</f>
        <v>0</v>
      </c>
      <c r="I161" s="193" t="s">
        <v>36</v>
      </c>
    </row>
    <row r="162" spans="1:9" x14ac:dyDescent="0.25">
      <c r="A162" s="42"/>
      <c r="B162" s="45" t="s">
        <v>12</v>
      </c>
      <c r="C162" s="48"/>
      <c r="D162" s="221" t="s">
        <v>641</v>
      </c>
      <c r="E162" s="15" t="s">
        <v>351</v>
      </c>
      <c r="F162" s="43"/>
      <c r="G162" s="68"/>
      <c r="H162" s="65">
        <f>F162*G162</f>
        <v>0</v>
      </c>
      <c r="I162" s="193" t="s">
        <v>36</v>
      </c>
    </row>
    <row r="163" spans="1:9" ht="39.6" x14ac:dyDescent="0.25">
      <c r="A163" s="50" t="s">
        <v>14</v>
      </c>
      <c r="B163" s="42"/>
      <c r="C163" s="43"/>
      <c r="D163" s="72" t="s">
        <v>881</v>
      </c>
      <c r="E163" s="4"/>
      <c r="F163" s="5"/>
      <c r="G163" s="69"/>
      <c r="H163" s="65"/>
    </row>
    <row r="164" spans="1:9" x14ac:dyDescent="0.25">
      <c r="A164" s="42"/>
      <c r="B164" s="50" t="s">
        <v>16</v>
      </c>
      <c r="C164" s="43"/>
      <c r="D164" s="104" t="s">
        <v>755</v>
      </c>
      <c r="E164" s="4"/>
      <c r="F164" s="5"/>
      <c r="G164" s="69"/>
      <c r="H164" s="65"/>
    </row>
    <row r="165" spans="1:9" ht="15.6" x14ac:dyDescent="0.25">
      <c r="A165" s="42"/>
      <c r="B165" s="42"/>
      <c r="C165" s="48" t="s">
        <v>86</v>
      </c>
      <c r="D165" s="104" t="s">
        <v>544</v>
      </c>
      <c r="E165" s="24" t="s">
        <v>423</v>
      </c>
      <c r="F165" s="43"/>
      <c r="G165" s="68"/>
      <c r="H165" s="65">
        <f>F165*G165</f>
        <v>0</v>
      </c>
    </row>
    <row r="166" spans="1:9" ht="15.6" x14ac:dyDescent="0.25">
      <c r="A166" s="42"/>
      <c r="B166" s="42"/>
      <c r="C166" s="48" t="s">
        <v>89</v>
      </c>
      <c r="D166" s="104" t="s">
        <v>759</v>
      </c>
      <c r="E166" s="24" t="s">
        <v>423</v>
      </c>
      <c r="F166" s="43"/>
      <c r="G166" s="68"/>
      <c r="H166" s="65">
        <f>F166*G166</f>
        <v>0</v>
      </c>
    </row>
    <row r="167" spans="1:9" ht="15.6" x14ac:dyDescent="0.25">
      <c r="A167" s="42"/>
      <c r="B167" s="42"/>
      <c r="C167" s="48" t="s">
        <v>17</v>
      </c>
      <c r="D167" s="104" t="s">
        <v>546</v>
      </c>
      <c r="E167" s="24" t="s">
        <v>423</v>
      </c>
      <c r="F167" s="43"/>
      <c r="G167" s="68"/>
      <c r="H167" s="65">
        <f>F167*G167</f>
        <v>0</v>
      </c>
    </row>
    <row r="168" spans="1:9" ht="15.6" x14ac:dyDescent="0.25">
      <c r="A168" s="42"/>
      <c r="B168" s="42"/>
      <c r="C168" s="48" t="s">
        <v>18</v>
      </c>
      <c r="D168" s="104" t="s">
        <v>547</v>
      </c>
      <c r="E168" s="24" t="s">
        <v>423</v>
      </c>
      <c r="F168" s="43"/>
      <c r="G168" s="68"/>
      <c r="H168" s="65">
        <f>F168*G168</f>
        <v>0</v>
      </c>
    </row>
    <row r="169" spans="1:9" ht="15.6" x14ac:dyDescent="0.25">
      <c r="A169" s="42"/>
      <c r="B169" s="42"/>
      <c r="C169" s="48" t="s">
        <v>19</v>
      </c>
      <c r="D169" s="104" t="s">
        <v>683</v>
      </c>
      <c r="E169" s="24" t="s">
        <v>423</v>
      </c>
      <c r="F169" s="43"/>
      <c r="G169" s="68"/>
      <c r="H169" s="65">
        <f>F169*G169</f>
        <v>0</v>
      </c>
    </row>
    <row r="170" spans="1:9" x14ac:dyDescent="0.25">
      <c r="A170" s="42"/>
      <c r="B170" s="50" t="s">
        <v>20</v>
      </c>
      <c r="C170" s="43"/>
      <c r="D170" s="104" t="s">
        <v>758</v>
      </c>
      <c r="E170" s="4"/>
      <c r="F170" s="5"/>
      <c r="G170" s="69"/>
      <c r="H170" s="65"/>
    </row>
    <row r="171" spans="1:9" ht="15.6" x14ac:dyDescent="0.25">
      <c r="A171" s="42"/>
      <c r="B171" s="42"/>
      <c r="C171" s="48" t="s">
        <v>86</v>
      </c>
      <c r="D171" s="104" t="s">
        <v>544</v>
      </c>
      <c r="E171" s="24" t="s">
        <v>423</v>
      </c>
      <c r="F171" s="43"/>
      <c r="G171" s="68"/>
      <c r="H171" s="65">
        <f t="shared" ref="H171:H176" si="2">F171*G171</f>
        <v>0</v>
      </c>
    </row>
    <row r="172" spans="1:9" ht="15.6" x14ac:dyDescent="0.25">
      <c r="A172" s="42"/>
      <c r="B172" s="42"/>
      <c r="C172" s="48" t="s">
        <v>89</v>
      </c>
      <c r="D172" s="104" t="s">
        <v>759</v>
      </c>
      <c r="E172" s="24" t="s">
        <v>423</v>
      </c>
      <c r="F172" s="43"/>
      <c r="G172" s="68"/>
      <c r="H172" s="65">
        <f t="shared" si="2"/>
        <v>0</v>
      </c>
    </row>
    <row r="173" spans="1:9" ht="15.6" x14ac:dyDescent="0.25">
      <c r="A173" s="42"/>
      <c r="B173" s="42"/>
      <c r="C173" s="48" t="s">
        <v>17</v>
      </c>
      <c r="D173" s="104" t="s">
        <v>546</v>
      </c>
      <c r="E173" s="24" t="s">
        <v>423</v>
      </c>
      <c r="F173" s="43"/>
      <c r="G173" s="68"/>
      <c r="H173" s="65">
        <f t="shared" si="2"/>
        <v>0</v>
      </c>
    </row>
    <row r="174" spans="1:9" ht="15.6" x14ac:dyDescent="0.25">
      <c r="A174" s="42"/>
      <c r="B174" s="42"/>
      <c r="C174" s="48" t="s">
        <v>18</v>
      </c>
      <c r="D174" s="104" t="s">
        <v>547</v>
      </c>
      <c r="E174" s="24" t="s">
        <v>423</v>
      </c>
      <c r="F174" s="43"/>
      <c r="G174" s="68"/>
      <c r="H174" s="65">
        <f t="shared" si="2"/>
        <v>0</v>
      </c>
    </row>
    <row r="175" spans="1:9" ht="15.6" x14ac:dyDescent="0.25">
      <c r="A175" s="42"/>
      <c r="B175" s="42"/>
      <c r="C175" s="48" t="s">
        <v>19</v>
      </c>
      <c r="D175" s="104" t="s">
        <v>683</v>
      </c>
      <c r="E175" s="24" t="s">
        <v>423</v>
      </c>
      <c r="F175" s="43"/>
      <c r="G175" s="68"/>
      <c r="H175" s="65">
        <f t="shared" si="2"/>
        <v>0</v>
      </c>
    </row>
    <row r="176" spans="1:9" ht="39.6" x14ac:dyDescent="0.25">
      <c r="A176" s="42"/>
      <c r="B176" s="50" t="s">
        <v>882</v>
      </c>
      <c r="C176" s="43"/>
      <c r="D176" s="56" t="s">
        <v>883</v>
      </c>
      <c r="E176" s="24" t="s">
        <v>423</v>
      </c>
      <c r="F176" s="43"/>
      <c r="G176" s="68"/>
      <c r="H176" s="65">
        <f t="shared" si="2"/>
        <v>0</v>
      </c>
    </row>
    <row r="177" spans="1:9" ht="26.4" x14ac:dyDescent="0.25">
      <c r="A177" s="50" t="s">
        <v>884</v>
      </c>
      <c r="B177" s="42"/>
      <c r="C177" s="43"/>
      <c r="D177" s="103" t="s">
        <v>885</v>
      </c>
      <c r="E177" s="4"/>
      <c r="F177" s="5"/>
      <c r="G177" s="69"/>
      <c r="H177" s="65"/>
    </row>
    <row r="178" spans="1:9" ht="26.4" x14ac:dyDescent="0.25">
      <c r="A178" s="42"/>
      <c r="B178" s="50" t="s">
        <v>886</v>
      </c>
      <c r="C178" s="43"/>
      <c r="D178" s="221" t="s">
        <v>765</v>
      </c>
      <c r="E178" s="24" t="s">
        <v>423</v>
      </c>
      <c r="F178" s="43"/>
      <c r="G178" s="68"/>
      <c r="H178" s="65">
        <f>F178*G178</f>
        <v>0</v>
      </c>
      <c r="I178" s="193" t="s">
        <v>36</v>
      </c>
    </row>
    <row r="179" spans="1:9" ht="26.4" x14ac:dyDescent="0.25">
      <c r="A179" s="42"/>
      <c r="B179" s="50" t="s">
        <v>887</v>
      </c>
      <c r="C179" s="43"/>
      <c r="D179" s="221" t="s">
        <v>888</v>
      </c>
      <c r="E179" s="24" t="s">
        <v>423</v>
      </c>
      <c r="F179" s="43"/>
      <c r="G179" s="68"/>
      <c r="H179" s="65">
        <f>F179*G179</f>
        <v>0</v>
      </c>
      <c r="I179" s="193" t="s">
        <v>36</v>
      </c>
    </row>
    <row r="180" spans="1:9" ht="26.4" x14ac:dyDescent="0.25">
      <c r="A180" s="50" t="s">
        <v>889</v>
      </c>
      <c r="B180" s="42"/>
      <c r="C180" s="43"/>
      <c r="D180" s="103" t="s">
        <v>890</v>
      </c>
      <c r="E180" s="4"/>
      <c r="F180" s="5"/>
      <c r="G180" s="69"/>
      <c r="H180" s="65"/>
    </row>
    <row r="181" spans="1:9" ht="26.4" x14ac:dyDescent="0.25">
      <c r="A181" s="42"/>
      <c r="B181" s="42" t="s">
        <v>891</v>
      </c>
      <c r="C181" s="43"/>
      <c r="D181" s="221" t="s">
        <v>892</v>
      </c>
      <c r="E181" s="4"/>
      <c r="F181" s="5"/>
      <c r="G181" s="69"/>
      <c r="H181" s="65"/>
      <c r="I181" s="193" t="s">
        <v>36</v>
      </c>
    </row>
    <row r="182" spans="1:9" x14ac:dyDescent="0.25">
      <c r="A182" s="42"/>
      <c r="B182" s="42"/>
      <c r="C182" s="48" t="s">
        <v>86</v>
      </c>
      <c r="D182" s="221" t="s">
        <v>772</v>
      </c>
      <c r="E182" s="15" t="s">
        <v>351</v>
      </c>
      <c r="F182" s="43"/>
      <c r="G182" s="68"/>
      <c r="H182" s="65">
        <f>F182*G182</f>
        <v>0</v>
      </c>
      <c r="I182" s="193" t="s">
        <v>36</v>
      </c>
    </row>
    <row r="183" spans="1:9" x14ac:dyDescent="0.25">
      <c r="A183" s="42"/>
      <c r="B183" s="42"/>
      <c r="C183" s="48" t="s">
        <v>89</v>
      </c>
      <c r="D183" s="221" t="s">
        <v>772</v>
      </c>
      <c r="E183" s="15" t="s">
        <v>351</v>
      </c>
      <c r="F183" s="43"/>
      <c r="G183" s="68"/>
      <c r="H183" s="65">
        <f>F183*G183</f>
        <v>0</v>
      </c>
      <c r="I183" s="193" t="s">
        <v>36</v>
      </c>
    </row>
    <row r="184" spans="1:9" ht="39.6" x14ac:dyDescent="0.25">
      <c r="A184" s="42"/>
      <c r="B184" s="50" t="s">
        <v>893</v>
      </c>
      <c r="C184" s="43"/>
      <c r="D184" s="221" t="s">
        <v>894</v>
      </c>
      <c r="E184" s="4"/>
      <c r="F184" s="5"/>
      <c r="G184" s="69"/>
      <c r="H184" s="65"/>
      <c r="I184" s="193" t="s">
        <v>36</v>
      </c>
    </row>
    <row r="185" spans="1:9" x14ac:dyDescent="0.25">
      <c r="A185" s="42"/>
      <c r="B185" s="42"/>
      <c r="C185" s="48" t="s">
        <v>86</v>
      </c>
      <c r="D185" s="221" t="s">
        <v>772</v>
      </c>
      <c r="E185" s="15" t="s">
        <v>351</v>
      </c>
      <c r="F185" s="43"/>
      <c r="G185" s="68"/>
      <c r="H185" s="65">
        <f>F185*G185</f>
        <v>0</v>
      </c>
      <c r="I185" s="193" t="s">
        <v>36</v>
      </c>
    </row>
    <row r="186" spans="1:9" x14ac:dyDescent="0.25">
      <c r="A186" s="42"/>
      <c r="B186" s="42"/>
      <c r="C186" s="48" t="s">
        <v>89</v>
      </c>
      <c r="D186" s="221" t="s">
        <v>772</v>
      </c>
      <c r="E186" s="15" t="s">
        <v>351</v>
      </c>
      <c r="F186" s="43"/>
      <c r="G186" s="68"/>
      <c r="H186" s="65">
        <f>F186*G186</f>
        <v>0</v>
      </c>
      <c r="I186" s="193" t="s">
        <v>36</v>
      </c>
    </row>
    <row r="187" spans="1:9" ht="26.4" x14ac:dyDescent="0.25">
      <c r="A187" s="42"/>
      <c r="B187" s="50" t="s">
        <v>895</v>
      </c>
      <c r="C187" s="43"/>
      <c r="D187" s="221" t="s">
        <v>896</v>
      </c>
      <c r="E187" s="4"/>
      <c r="F187" s="5"/>
      <c r="G187" s="69"/>
      <c r="H187" s="65"/>
      <c r="I187" s="193" t="s">
        <v>36</v>
      </c>
    </row>
    <row r="188" spans="1:9" x14ac:dyDescent="0.25">
      <c r="A188" s="42"/>
      <c r="B188" s="42"/>
      <c r="C188" s="48" t="s">
        <v>86</v>
      </c>
      <c r="D188" s="221" t="s">
        <v>772</v>
      </c>
      <c r="E188" s="15" t="s">
        <v>351</v>
      </c>
      <c r="F188" s="43"/>
      <c r="G188" s="68"/>
      <c r="H188" s="65">
        <f>F188*G188</f>
        <v>0</v>
      </c>
      <c r="I188" s="193" t="s">
        <v>36</v>
      </c>
    </row>
    <row r="189" spans="1:9" x14ac:dyDescent="0.25">
      <c r="A189" s="42"/>
      <c r="B189" s="42"/>
      <c r="C189" s="48" t="s">
        <v>89</v>
      </c>
      <c r="D189" s="221" t="s">
        <v>772</v>
      </c>
      <c r="E189" s="15" t="s">
        <v>351</v>
      </c>
      <c r="F189" s="43"/>
      <c r="G189" s="68"/>
      <c r="H189" s="65">
        <f>F189*G189</f>
        <v>0</v>
      </c>
      <c r="I189" s="193" t="s">
        <v>36</v>
      </c>
    </row>
    <row r="190" spans="1:9" ht="26.4" x14ac:dyDescent="0.25">
      <c r="A190" s="42"/>
      <c r="B190" s="50" t="s">
        <v>897</v>
      </c>
      <c r="C190" s="43"/>
      <c r="D190" s="221" t="s">
        <v>898</v>
      </c>
      <c r="E190" s="4"/>
      <c r="F190" s="5"/>
      <c r="G190" s="69"/>
      <c r="H190" s="65"/>
      <c r="I190" s="193" t="s">
        <v>36</v>
      </c>
    </row>
    <row r="191" spans="1:9" x14ac:dyDescent="0.25">
      <c r="A191" s="42"/>
      <c r="B191" s="42"/>
      <c r="C191" s="48" t="s">
        <v>86</v>
      </c>
      <c r="D191" s="221" t="s">
        <v>772</v>
      </c>
      <c r="E191" s="15" t="s">
        <v>351</v>
      </c>
      <c r="F191" s="43"/>
      <c r="G191" s="68"/>
      <c r="H191" s="65">
        <f>F191*G191</f>
        <v>0</v>
      </c>
      <c r="I191" s="193" t="s">
        <v>36</v>
      </c>
    </row>
    <row r="192" spans="1:9" x14ac:dyDescent="0.25">
      <c r="A192" s="42"/>
      <c r="B192" s="42"/>
      <c r="C192" s="48" t="s">
        <v>89</v>
      </c>
      <c r="D192" s="221" t="s">
        <v>772</v>
      </c>
      <c r="E192" s="15" t="s">
        <v>351</v>
      </c>
      <c r="F192" s="43"/>
      <c r="G192" s="68"/>
      <c r="H192" s="65">
        <f>F192*G192</f>
        <v>0</v>
      </c>
      <c r="I192" s="193" t="s">
        <v>36</v>
      </c>
    </row>
    <row r="193" spans="1:9" ht="39.6" x14ac:dyDescent="0.25">
      <c r="A193" s="50" t="s">
        <v>899</v>
      </c>
      <c r="B193" s="42"/>
      <c r="C193" s="43"/>
      <c r="D193" s="184" t="s">
        <v>900</v>
      </c>
      <c r="E193" s="4"/>
      <c r="F193" s="5"/>
      <c r="G193" s="69"/>
      <c r="H193" s="65"/>
    </row>
    <row r="194" spans="1:9" ht="26.4" x14ac:dyDescent="0.25">
      <c r="A194" s="42"/>
      <c r="B194" s="50" t="s">
        <v>901</v>
      </c>
      <c r="C194" s="43"/>
      <c r="D194" s="221" t="s">
        <v>902</v>
      </c>
      <c r="E194" s="15" t="s">
        <v>351</v>
      </c>
      <c r="F194" s="43"/>
      <c r="G194" s="68"/>
      <c r="H194" s="65">
        <f>F194*G194</f>
        <v>0</v>
      </c>
      <c r="I194" s="193" t="s">
        <v>36</v>
      </c>
    </row>
    <row r="195" spans="1:9" ht="26.4" x14ac:dyDescent="0.25">
      <c r="A195" s="42"/>
      <c r="B195" s="50" t="s">
        <v>903</v>
      </c>
      <c r="C195" s="43"/>
      <c r="D195" s="221" t="s">
        <v>902</v>
      </c>
      <c r="E195" s="15" t="s">
        <v>351</v>
      </c>
      <c r="F195" s="43"/>
      <c r="G195" s="68"/>
      <c r="H195" s="65">
        <f>F195*G195</f>
        <v>0</v>
      </c>
      <c r="I195" s="193" t="s">
        <v>36</v>
      </c>
    </row>
    <row r="196" spans="1:9" ht="26.4" x14ac:dyDescent="0.25">
      <c r="A196" s="42"/>
      <c r="B196" s="50" t="s">
        <v>904</v>
      </c>
      <c r="C196" s="43"/>
      <c r="D196" s="221" t="s">
        <v>902</v>
      </c>
      <c r="E196" s="15" t="s">
        <v>351</v>
      </c>
      <c r="F196" s="43"/>
      <c r="G196" s="68"/>
      <c r="H196" s="65">
        <f>F196*G196</f>
        <v>0</v>
      </c>
      <c r="I196" s="193" t="s">
        <v>36</v>
      </c>
    </row>
    <row r="197" spans="1:9" x14ac:dyDescent="0.25">
      <c r="A197" s="42"/>
      <c r="B197" s="50" t="s">
        <v>905</v>
      </c>
      <c r="C197" s="43"/>
      <c r="D197" s="221" t="s">
        <v>641</v>
      </c>
      <c r="E197" s="15" t="s">
        <v>351</v>
      </c>
      <c r="F197" s="43"/>
      <c r="G197" s="68"/>
      <c r="H197" s="65">
        <f>F197*G197</f>
        <v>0</v>
      </c>
      <c r="I197" s="193" t="s">
        <v>36</v>
      </c>
    </row>
    <row r="198" spans="1:9" ht="26.4" x14ac:dyDescent="0.25">
      <c r="A198" s="50" t="s">
        <v>906</v>
      </c>
      <c r="B198" s="42"/>
      <c r="C198" s="43"/>
      <c r="D198" s="103" t="s">
        <v>907</v>
      </c>
      <c r="E198" s="4"/>
      <c r="F198" s="5"/>
      <c r="G198" s="69"/>
      <c r="H198" s="65"/>
    </row>
    <row r="199" spans="1:9" ht="26.4" x14ac:dyDescent="0.25">
      <c r="A199" s="42"/>
      <c r="B199" s="42" t="s">
        <v>908</v>
      </c>
      <c r="C199" s="43"/>
      <c r="D199" s="221" t="s">
        <v>909</v>
      </c>
      <c r="E199" s="15" t="s">
        <v>351</v>
      </c>
      <c r="F199" s="43"/>
      <c r="G199" s="68"/>
      <c r="H199" s="65">
        <f>F199*G199</f>
        <v>0</v>
      </c>
      <c r="I199" s="193" t="s">
        <v>36</v>
      </c>
    </row>
    <row r="200" spans="1:9" ht="26.4" x14ac:dyDescent="0.25">
      <c r="A200" s="42"/>
      <c r="B200" s="42" t="s">
        <v>910</v>
      </c>
      <c r="C200" s="43"/>
      <c r="D200" s="221" t="s">
        <v>911</v>
      </c>
      <c r="E200" s="24" t="s">
        <v>423</v>
      </c>
      <c r="F200" s="43"/>
      <c r="G200" s="68"/>
      <c r="H200" s="65">
        <f>F200*G200</f>
        <v>0</v>
      </c>
      <c r="I200" s="193" t="s">
        <v>36</v>
      </c>
    </row>
    <row r="201" spans="1:9" x14ac:dyDescent="0.25">
      <c r="A201" s="42"/>
      <c r="B201" s="42" t="s">
        <v>912</v>
      </c>
      <c r="C201" s="43"/>
      <c r="D201" s="221" t="s">
        <v>913</v>
      </c>
      <c r="E201" s="15" t="s">
        <v>351</v>
      </c>
      <c r="F201" s="43"/>
      <c r="G201" s="68"/>
      <c r="H201" s="65">
        <f>F201*G201</f>
        <v>0</v>
      </c>
      <c r="I201" s="193" t="s">
        <v>36</v>
      </c>
    </row>
    <row r="202" spans="1:9" ht="15.6" x14ac:dyDescent="0.25">
      <c r="A202" s="42"/>
      <c r="B202" s="42" t="s">
        <v>914</v>
      </c>
      <c r="C202" s="43"/>
      <c r="D202" s="221" t="s">
        <v>913</v>
      </c>
      <c r="E202" s="24" t="s">
        <v>423</v>
      </c>
      <c r="F202" s="43"/>
      <c r="G202" s="68"/>
      <c r="H202" s="65">
        <f>F202*G202</f>
        <v>0</v>
      </c>
      <c r="I202" s="193" t="s">
        <v>36</v>
      </c>
    </row>
    <row r="203" spans="1:9" ht="26.4" x14ac:dyDescent="0.25">
      <c r="A203" s="42"/>
      <c r="B203" s="42" t="s">
        <v>915</v>
      </c>
      <c r="C203" s="43"/>
      <c r="D203" s="221" t="s">
        <v>916</v>
      </c>
      <c r="E203" s="15" t="s">
        <v>351</v>
      </c>
      <c r="F203" s="43"/>
      <c r="G203" s="68"/>
      <c r="H203" s="65">
        <f>F203*G203</f>
        <v>0</v>
      </c>
      <c r="I203" s="193" t="s">
        <v>36</v>
      </c>
    </row>
    <row r="204" spans="1:9" x14ac:dyDescent="0.25">
      <c r="A204" s="42"/>
      <c r="B204" s="42" t="s">
        <v>917</v>
      </c>
      <c r="C204" s="43"/>
      <c r="D204" s="221" t="s">
        <v>707</v>
      </c>
      <c r="E204" s="4"/>
      <c r="F204" s="5"/>
      <c r="G204" s="69"/>
      <c r="H204" s="65"/>
    </row>
    <row r="205" spans="1:9" x14ac:dyDescent="0.25">
      <c r="A205" s="42"/>
      <c r="B205" s="42"/>
      <c r="C205" s="48" t="s">
        <v>86</v>
      </c>
      <c r="D205" s="221" t="s">
        <v>708</v>
      </c>
      <c r="E205" s="15" t="s">
        <v>351</v>
      </c>
      <c r="F205" s="43"/>
      <c r="G205" s="68"/>
      <c r="H205" s="65">
        <f>F205*G205</f>
        <v>0</v>
      </c>
      <c r="I205" s="193" t="s">
        <v>36</v>
      </c>
    </row>
    <row r="206" spans="1:9" x14ac:dyDescent="0.25">
      <c r="A206" s="42"/>
      <c r="B206" s="42"/>
      <c r="C206" s="48" t="s">
        <v>89</v>
      </c>
      <c r="D206" s="221" t="s">
        <v>708</v>
      </c>
      <c r="E206" s="15" t="s">
        <v>351</v>
      </c>
      <c r="F206" s="5"/>
      <c r="G206" s="68"/>
      <c r="H206" s="65">
        <f>F206*G206</f>
        <v>0</v>
      </c>
      <c r="I206" s="193" t="s">
        <v>36</v>
      </c>
    </row>
    <row r="207" spans="1:9" x14ac:dyDescent="0.25">
      <c r="A207" s="50" t="s">
        <v>918</v>
      </c>
      <c r="B207" s="42"/>
      <c r="C207" s="43"/>
      <c r="D207" s="103" t="s">
        <v>919</v>
      </c>
      <c r="E207" s="4"/>
      <c r="F207" s="5"/>
      <c r="G207" s="69"/>
      <c r="H207" s="65"/>
    </row>
    <row r="208" spans="1:9" x14ac:dyDescent="0.25">
      <c r="A208" s="42"/>
      <c r="B208" s="50" t="s">
        <v>920</v>
      </c>
      <c r="C208" s="43"/>
      <c r="D208" s="221" t="s">
        <v>921</v>
      </c>
      <c r="E208" s="15" t="s">
        <v>351</v>
      </c>
      <c r="F208" s="43"/>
      <c r="G208" s="68"/>
      <c r="H208" s="65">
        <f>F208*G208</f>
        <v>0</v>
      </c>
      <c r="I208" s="193" t="s">
        <v>36</v>
      </c>
    </row>
    <row r="209" spans="1:9" x14ac:dyDescent="0.25">
      <c r="A209" s="42"/>
      <c r="B209" s="50" t="s">
        <v>922</v>
      </c>
      <c r="C209" s="43"/>
      <c r="D209" s="221" t="s">
        <v>921</v>
      </c>
      <c r="E209" s="15" t="s">
        <v>351</v>
      </c>
      <c r="F209" s="43"/>
      <c r="G209" s="68"/>
      <c r="H209" s="65">
        <f>F209*G209</f>
        <v>0</v>
      </c>
      <c r="I209" s="193" t="s">
        <v>36</v>
      </c>
    </row>
    <row r="210" spans="1:9" x14ac:dyDescent="0.25">
      <c r="A210" s="42"/>
      <c r="B210" s="50" t="s">
        <v>923</v>
      </c>
      <c r="C210" s="43"/>
      <c r="D210" s="221" t="s">
        <v>921</v>
      </c>
      <c r="E210" s="15" t="s">
        <v>351</v>
      </c>
      <c r="F210" s="43"/>
      <c r="G210" s="68"/>
      <c r="H210" s="65">
        <f>F210*G210</f>
        <v>0</v>
      </c>
      <c r="I210" s="193" t="s">
        <v>36</v>
      </c>
    </row>
    <row r="211" spans="1:9" x14ac:dyDescent="0.25">
      <c r="A211" s="42"/>
      <c r="B211" s="50" t="s">
        <v>924</v>
      </c>
      <c r="C211" s="43"/>
      <c r="D211" s="221" t="s">
        <v>641</v>
      </c>
      <c r="E211" s="15" t="s">
        <v>351</v>
      </c>
      <c r="F211" s="43"/>
      <c r="G211" s="68"/>
      <c r="H211" s="65">
        <f>F211*G211</f>
        <v>0</v>
      </c>
      <c r="I211" s="193" t="s">
        <v>36</v>
      </c>
    </row>
    <row r="212" spans="1:9" ht="26.4" x14ac:dyDescent="0.25">
      <c r="A212" s="50" t="s">
        <v>925</v>
      </c>
      <c r="B212" s="42"/>
      <c r="C212" s="43"/>
      <c r="D212" s="103" t="s">
        <v>926</v>
      </c>
      <c r="E212" s="4"/>
      <c r="F212" s="5"/>
      <c r="G212" s="69"/>
      <c r="H212" s="65"/>
    </row>
    <row r="213" spans="1:9" x14ac:dyDescent="0.25">
      <c r="A213" s="42"/>
      <c r="B213" s="42" t="s">
        <v>927</v>
      </c>
      <c r="C213" s="43"/>
      <c r="D213" s="104" t="s">
        <v>928</v>
      </c>
      <c r="E213" s="4"/>
      <c r="F213" s="5"/>
      <c r="G213" s="69"/>
      <c r="H213" s="65"/>
    </row>
    <row r="214" spans="1:9" ht="26.4" x14ac:dyDescent="0.25">
      <c r="A214" s="42"/>
      <c r="B214" s="42"/>
      <c r="C214" s="48" t="s">
        <v>86</v>
      </c>
      <c r="D214" s="221" t="s">
        <v>818</v>
      </c>
      <c r="E214" s="15" t="s">
        <v>929</v>
      </c>
      <c r="F214" s="43"/>
      <c r="G214" s="68"/>
      <c r="H214" s="65">
        <f>F214*G214</f>
        <v>0</v>
      </c>
      <c r="I214" s="193" t="s">
        <v>36</v>
      </c>
    </row>
    <row r="215" spans="1:9" ht="26.4" x14ac:dyDescent="0.25">
      <c r="A215" s="42"/>
      <c r="B215" s="42"/>
      <c r="C215" s="48" t="s">
        <v>89</v>
      </c>
      <c r="D215" s="221" t="s">
        <v>818</v>
      </c>
      <c r="E215" s="15" t="s">
        <v>351</v>
      </c>
      <c r="F215" s="43"/>
      <c r="G215" s="68"/>
      <c r="H215" s="65">
        <f>F215*G215</f>
        <v>0</v>
      </c>
      <c r="I215" s="193" t="s">
        <v>36</v>
      </c>
    </row>
    <row r="216" spans="1:9" ht="26.4" x14ac:dyDescent="0.25">
      <c r="A216" s="42"/>
      <c r="B216" s="50" t="s">
        <v>930</v>
      </c>
      <c r="C216" s="43"/>
      <c r="D216" s="221" t="s">
        <v>931</v>
      </c>
      <c r="E216" s="4"/>
      <c r="F216" s="5"/>
      <c r="G216" s="69"/>
      <c r="H216" s="65"/>
    </row>
    <row r="217" spans="1:9" ht="26.4" x14ac:dyDescent="0.25">
      <c r="A217" s="42"/>
      <c r="B217" s="42"/>
      <c r="C217" s="48" t="s">
        <v>86</v>
      </c>
      <c r="D217" s="221" t="s">
        <v>932</v>
      </c>
      <c r="E217" s="15" t="s">
        <v>351</v>
      </c>
      <c r="F217" s="43"/>
      <c r="G217" s="68"/>
      <c r="H217" s="65">
        <f>F217*G217</f>
        <v>0</v>
      </c>
      <c r="I217" s="193" t="s">
        <v>36</v>
      </c>
    </row>
    <row r="218" spans="1:9" ht="26.4" x14ac:dyDescent="0.25">
      <c r="A218" s="42"/>
      <c r="B218" s="42"/>
      <c r="C218" s="48" t="s">
        <v>89</v>
      </c>
      <c r="D218" s="221" t="s">
        <v>932</v>
      </c>
      <c r="E218" s="15" t="s">
        <v>351</v>
      </c>
      <c r="F218" s="43"/>
      <c r="G218" s="68"/>
      <c r="H218" s="65">
        <f>F218*G218</f>
        <v>0</v>
      </c>
      <c r="I218" s="193" t="s">
        <v>36</v>
      </c>
    </row>
    <row r="219" spans="1:9" x14ac:dyDescent="0.25">
      <c r="A219" s="50" t="s">
        <v>933</v>
      </c>
      <c r="B219" s="42"/>
      <c r="C219" s="43"/>
      <c r="D219" s="188" t="s">
        <v>934</v>
      </c>
      <c r="E219" s="4"/>
      <c r="F219" s="5"/>
      <c r="G219" s="69"/>
      <c r="H219" s="65"/>
    </row>
    <row r="220" spans="1:9" x14ac:dyDescent="0.25">
      <c r="A220" s="42"/>
      <c r="B220" s="50" t="s">
        <v>935</v>
      </c>
      <c r="C220" s="43"/>
      <c r="D220" s="221" t="s">
        <v>936</v>
      </c>
      <c r="E220" s="15" t="s">
        <v>0</v>
      </c>
      <c r="F220" s="43"/>
      <c r="G220" s="68"/>
      <c r="H220" s="65">
        <f>F220*G220</f>
        <v>0</v>
      </c>
      <c r="I220" s="193" t="s">
        <v>36</v>
      </c>
    </row>
    <row r="221" spans="1:9" x14ac:dyDescent="0.25">
      <c r="A221" s="42"/>
      <c r="B221" s="50" t="s">
        <v>937</v>
      </c>
      <c r="C221" s="43"/>
      <c r="D221" s="221" t="s">
        <v>936</v>
      </c>
      <c r="E221" s="15" t="s">
        <v>0</v>
      </c>
      <c r="F221" s="43"/>
      <c r="G221" s="68"/>
      <c r="H221" s="65">
        <f>F221*G221</f>
        <v>0</v>
      </c>
      <c r="I221" s="193" t="s">
        <v>36</v>
      </c>
    </row>
    <row r="222" spans="1:9" x14ac:dyDescent="0.25">
      <c r="A222" s="42"/>
      <c r="B222" s="50" t="s">
        <v>938</v>
      </c>
      <c r="C222" s="43"/>
      <c r="D222" s="221" t="s">
        <v>641</v>
      </c>
      <c r="E222" s="15" t="s">
        <v>0</v>
      </c>
      <c r="F222" s="43"/>
      <c r="G222" s="68"/>
      <c r="H222" s="65">
        <f>F222*G222</f>
        <v>0</v>
      </c>
      <c r="I222" s="193" t="s">
        <v>36</v>
      </c>
    </row>
    <row r="223" spans="1:9" x14ac:dyDescent="0.25">
      <c r="A223" s="42"/>
      <c r="B223" s="42"/>
      <c r="C223" s="43"/>
      <c r="D223" s="42"/>
      <c r="E223" s="4"/>
      <c r="F223" s="5"/>
      <c r="G223" s="5"/>
      <c r="H223" s="49"/>
      <c r="I223" s="210" t="s">
        <v>130</v>
      </c>
    </row>
    <row r="224" spans="1:9" x14ac:dyDescent="0.25">
      <c r="A224" s="42"/>
      <c r="B224" s="42"/>
      <c r="C224" s="43"/>
      <c r="D224" s="42"/>
      <c r="E224" s="4"/>
      <c r="F224" s="4"/>
      <c r="G224" s="4"/>
      <c r="H224" s="49"/>
    </row>
    <row r="225" spans="1:8" x14ac:dyDescent="0.25">
      <c r="A225" s="42"/>
      <c r="B225" s="42"/>
      <c r="C225" s="43"/>
      <c r="D225" s="42"/>
      <c r="E225" s="4"/>
      <c r="F225" s="4"/>
      <c r="G225" s="4"/>
      <c r="H225" s="49"/>
    </row>
    <row r="226" spans="1:8" x14ac:dyDescent="0.25">
      <c r="A226" s="58" t="s">
        <v>131</v>
      </c>
      <c r="B226" s="58"/>
      <c r="C226" s="58"/>
      <c r="D226" s="58"/>
      <c r="E226" s="115"/>
      <c r="F226" s="1"/>
      <c r="G226" s="1"/>
      <c r="H226" s="78">
        <f>SUM(H5:H225)</f>
        <v>0</v>
      </c>
    </row>
    <row r="1048573" spans="5:5" x14ac:dyDescent="0.25">
      <c r="E1048573" s="48"/>
    </row>
  </sheetData>
  <mergeCells count="1">
    <mergeCell ref="E1:H1"/>
  </mergeCells>
  <phoneticPr fontId="10" type="noConversion"/>
  <pageMargins left="0.75" right="0.75" top="1" bottom="1" header="0.5" footer="0.5"/>
  <pageSetup paperSize="9" scale="6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8BB2-5EE8-4381-ACED-CB5CC1D13FAF}">
  <sheetPr codeName="Sheet11"/>
  <dimension ref="A1:I1048373"/>
  <sheetViews>
    <sheetView view="pageBreakPreview" topLeftCell="B1" zoomScaleNormal="100" zoomScaleSheetLayoutView="100" workbookViewId="0">
      <selection activeCell="B1" sqref="B1"/>
    </sheetView>
  </sheetViews>
  <sheetFormatPr defaultRowHeight="13.2" x14ac:dyDescent="0.25"/>
  <cols>
    <col min="1" max="1" width="9.33203125" style="38" customWidth="1"/>
    <col min="2" max="2" width="9" style="38" bestFit="1" customWidth="1"/>
    <col min="3" max="3" width="3.33203125" style="38" bestFit="1" customWidth="1"/>
    <col min="4" max="4" width="40.6640625" style="38" customWidth="1"/>
    <col min="5" max="5" width="18.4414062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939</v>
      </c>
      <c r="B1" s="215" t="s">
        <v>939</v>
      </c>
      <c r="C1" s="37"/>
      <c r="D1" s="37"/>
      <c r="E1" s="1082" t="s">
        <v>940</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2"/>
      <c r="H3" s="42"/>
    </row>
    <row r="4" spans="1:9" x14ac:dyDescent="0.25">
      <c r="A4" s="44"/>
      <c r="B4" s="44"/>
      <c r="C4" s="106"/>
      <c r="D4" s="42"/>
      <c r="E4" s="43"/>
      <c r="F4" s="43"/>
      <c r="G4" s="42"/>
      <c r="H4" s="42"/>
    </row>
    <row r="5" spans="1:9" ht="26.4" x14ac:dyDescent="0.25">
      <c r="A5" s="45" t="s">
        <v>941</v>
      </c>
      <c r="B5" s="41"/>
      <c r="C5" s="43"/>
      <c r="D5" s="101" t="s">
        <v>942</v>
      </c>
      <c r="E5" s="5"/>
      <c r="F5" s="5"/>
      <c r="G5" s="4"/>
      <c r="H5" s="67"/>
    </row>
    <row r="6" spans="1:9" ht="15.6" x14ac:dyDescent="0.25">
      <c r="A6" s="41"/>
      <c r="B6" s="45" t="s">
        <v>943</v>
      </c>
      <c r="C6" s="43"/>
      <c r="D6" s="56" t="s">
        <v>675</v>
      </c>
      <c r="E6" s="24" t="s">
        <v>423</v>
      </c>
      <c r="F6" s="43"/>
      <c r="G6" s="68"/>
      <c r="H6" s="65">
        <f>F6*G6</f>
        <v>0</v>
      </c>
    </row>
    <row r="7" spans="1:9" ht="15.6" x14ac:dyDescent="0.25">
      <c r="A7" s="41"/>
      <c r="B7" s="45" t="s">
        <v>944</v>
      </c>
      <c r="C7" s="48"/>
      <c r="D7" s="73" t="s">
        <v>677</v>
      </c>
      <c r="E7" s="24" t="s">
        <v>423</v>
      </c>
      <c r="F7" s="43"/>
      <c r="G7" s="68"/>
      <c r="H7" s="65">
        <f>F7*G7</f>
        <v>0</v>
      </c>
    </row>
    <row r="8" spans="1:9" ht="15.6" x14ac:dyDescent="0.25">
      <c r="A8" s="41"/>
      <c r="B8" s="45" t="s">
        <v>945</v>
      </c>
      <c r="C8" s="48"/>
      <c r="D8" s="73" t="s">
        <v>679</v>
      </c>
      <c r="E8" s="24" t="s">
        <v>423</v>
      </c>
      <c r="F8" s="43"/>
      <c r="G8" s="68"/>
      <c r="H8" s="65">
        <f>F8*G8</f>
        <v>0</v>
      </c>
    </row>
    <row r="9" spans="1:9" ht="26.4" x14ac:dyDescent="0.25">
      <c r="A9" s="41"/>
      <c r="B9" s="45" t="s">
        <v>946</v>
      </c>
      <c r="C9" s="48"/>
      <c r="D9" s="73" t="s">
        <v>681</v>
      </c>
      <c r="E9" s="24" t="s">
        <v>423</v>
      </c>
      <c r="F9" s="43"/>
      <c r="G9" s="68"/>
      <c r="H9" s="65">
        <f>F9*G9</f>
        <v>0</v>
      </c>
    </row>
    <row r="10" spans="1:9" x14ac:dyDescent="0.25">
      <c r="A10" s="45"/>
      <c r="B10" s="45" t="s">
        <v>947</v>
      </c>
      <c r="C10" s="48"/>
      <c r="D10" s="73" t="s">
        <v>683</v>
      </c>
      <c r="E10" s="10"/>
      <c r="F10" s="5"/>
      <c r="G10" s="5"/>
      <c r="H10" s="67"/>
    </row>
    <row r="11" spans="1:9" ht="15.6" x14ac:dyDescent="0.25">
      <c r="A11" s="41"/>
      <c r="B11" s="45"/>
      <c r="C11" s="48" t="s">
        <v>86</v>
      </c>
      <c r="D11" s="216" t="s">
        <v>948</v>
      </c>
      <c r="E11" s="24" t="s">
        <v>423</v>
      </c>
      <c r="F11" s="43"/>
      <c r="G11" s="68"/>
      <c r="H11" s="65">
        <f>F11*G11</f>
        <v>0</v>
      </c>
      <c r="I11" s="193" t="s">
        <v>36</v>
      </c>
    </row>
    <row r="12" spans="1:9" ht="15.6" x14ac:dyDescent="0.25">
      <c r="A12" s="41"/>
      <c r="B12" s="45"/>
      <c r="C12" s="48" t="s">
        <v>89</v>
      </c>
      <c r="D12" s="216" t="s">
        <v>949</v>
      </c>
      <c r="E12" s="24" t="s">
        <v>423</v>
      </c>
      <c r="F12" s="43"/>
      <c r="G12" s="68"/>
      <c r="H12" s="65">
        <f>F12*G12</f>
        <v>0</v>
      </c>
      <c r="I12" s="193" t="s">
        <v>36</v>
      </c>
    </row>
    <row r="13" spans="1:9" ht="26.4" x14ac:dyDescent="0.25">
      <c r="A13" s="45" t="s">
        <v>950</v>
      </c>
      <c r="B13" s="45"/>
      <c r="C13" s="48"/>
      <c r="D13" s="108" t="s">
        <v>951</v>
      </c>
      <c r="E13" s="24"/>
      <c r="F13" s="5"/>
      <c r="G13" s="5"/>
      <c r="H13" s="67"/>
    </row>
    <row r="14" spans="1:9" ht="15.6" x14ac:dyDescent="0.25">
      <c r="A14" s="41"/>
      <c r="B14" s="45" t="s">
        <v>952</v>
      </c>
      <c r="C14" s="48"/>
      <c r="D14" s="109" t="s">
        <v>953</v>
      </c>
      <c r="E14" s="24" t="s">
        <v>423</v>
      </c>
      <c r="F14" s="43"/>
      <c r="G14" s="68"/>
      <c r="H14" s="65">
        <f>F14*G14</f>
        <v>0</v>
      </c>
    </row>
    <row r="15" spans="1:9" ht="26.4" x14ac:dyDescent="0.25">
      <c r="A15" s="41"/>
      <c r="B15" s="45" t="s">
        <v>954</v>
      </c>
      <c r="C15" s="48"/>
      <c r="D15" s="110" t="s">
        <v>955</v>
      </c>
      <c r="E15" s="24" t="s">
        <v>423</v>
      </c>
      <c r="F15" s="43"/>
      <c r="G15" s="68"/>
      <c r="H15" s="65">
        <f>F15*G15</f>
        <v>0</v>
      </c>
    </row>
    <row r="16" spans="1:9" ht="26.4" x14ac:dyDescent="0.25">
      <c r="A16" s="45" t="s">
        <v>956</v>
      </c>
      <c r="B16" s="45"/>
      <c r="C16" s="48"/>
      <c r="D16" s="108" t="s">
        <v>957</v>
      </c>
      <c r="E16" s="10"/>
      <c r="F16" s="5"/>
      <c r="G16" s="5"/>
      <c r="H16" s="67"/>
    </row>
    <row r="17" spans="1:9" x14ac:dyDescent="0.25">
      <c r="A17" s="41"/>
      <c r="B17" s="45" t="s">
        <v>958</v>
      </c>
      <c r="C17" s="48"/>
      <c r="D17" s="222" t="s">
        <v>959</v>
      </c>
      <c r="E17" s="15" t="s">
        <v>0</v>
      </c>
      <c r="F17" s="43"/>
      <c r="G17" s="68"/>
      <c r="H17" s="65">
        <f>F17*G17</f>
        <v>0</v>
      </c>
      <c r="I17" s="193" t="s">
        <v>36</v>
      </c>
    </row>
    <row r="18" spans="1:9" ht="26.4" x14ac:dyDescent="0.25">
      <c r="A18" s="45"/>
      <c r="B18" s="45" t="s">
        <v>960</v>
      </c>
      <c r="C18" s="48"/>
      <c r="D18" s="223" t="s">
        <v>961</v>
      </c>
      <c r="E18" s="15" t="s">
        <v>0</v>
      </c>
      <c r="F18" s="43"/>
      <c r="G18" s="68"/>
      <c r="H18" s="65">
        <f>F18*G18</f>
        <v>0</v>
      </c>
      <c r="I18" s="193" t="s">
        <v>36</v>
      </c>
    </row>
    <row r="19" spans="1:9" x14ac:dyDescent="0.25">
      <c r="A19" s="45"/>
      <c r="B19" s="45" t="s">
        <v>962</v>
      </c>
      <c r="C19" s="48"/>
      <c r="D19" s="223" t="s">
        <v>963</v>
      </c>
      <c r="E19" s="15" t="s">
        <v>351</v>
      </c>
      <c r="F19" s="43"/>
      <c r="G19" s="68"/>
      <c r="H19" s="65">
        <f>F19*G19</f>
        <v>0</v>
      </c>
      <c r="I19" s="193" t="s">
        <v>36</v>
      </c>
    </row>
    <row r="20" spans="1:9" x14ac:dyDescent="0.25">
      <c r="A20" s="45"/>
      <c r="B20" s="45" t="s">
        <v>964</v>
      </c>
      <c r="C20" s="48"/>
      <c r="D20" s="223" t="s">
        <v>707</v>
      </c>
      <c r="E20" s="10"/>
      <c r="F20" s="5"/>
      <c r="G20" s="5"/>
      <c r="H20" s="67"/>
    </row>
    <row r="21" spans="1:9" x14ac:dyDescent="0.25">
      <c r="A21" s="45"/>
      <c r="B21" s="45"/>
      <c r="C21" s="48" t="s">
        <v>86</v>
      </c>
      <c r="D21" s="223" t="s">
        <v>708</v>
      </c>
      <c r="E21" s="15" t="s">
        <v>0</v>
      </c>
      <c r="F21" s="43"/>
      <c r="G21" s="68"/>
      <c r="H21" s="65">
        <f>F21*G21</f>
        <v>0</v>
      </c>
      <c r="I21" s="193" t="s">
        <v>36</v>
      </c>
    </row>
    <row r="22" spans="1:9" x14ac:dyDescent="0.25">
      <c r="A22" s="41"/>
      <c r="B22" s="45"/>
      <c r="C22" s="48" t="s">
        <v>89</v>
      </c>
      <c r="D22" s="223" t="s">
        <v>708</v>
      </c>
      <c r="E22" s="15" t="s">
        <v>351</v>
      </c>
      <c r="F22" s="43"/>
      <c r="G22" s="68"/>
      <c r="H22" s="65">
        <f>F22*G22</f>
        <v>0</v>
      </c>
      <c r="I22" s="193" t="s">
        <v>36</v>
      </c>
    </row>
    <row r="23" spans="1:9" x14ac:dyDescent="0.25">
      <c r="A23" s="45"/>
      <c r="B23" s="45"/>
      <c r="C23" s="48"/>
      <c r="D23" s="104"/>
      <c r="E23" s="24"/>
      <c r="F23" s="5"/>
      <c r="G23" s="4"/>
      <c r="H23" s="49"/>
    </row>
    <row r="24" spans="1:9" x14ac:dyDescent="0.25">
      <c r="A24" s="45"/>
      <c r="B24" s="45"/>
      <c r="C24" s="48"/>
      <c r="D24" s="104"/>
      <c r="E24" s="24"/>
      <c r="F24" s="5"/>
      <c r="G24" s="4"/>
      <c r="H24" s="49"/>
      <c r="I24" s="210" t="s">
        <v>130</v>
      </c>
    </row>
    <row r="25" spans="1:9" x14ac:dyDescent="0.25">
      <c r="A25" s="42"/>
      <c r="B25" s="42"/>
      <c r="C25" s="43"/>
      <c r="D25" s="42"/>
      <c r="E25" s="4"/>
      <c r="F25" s="4"/>
      <c r="G25" s="4"/>
      <c r="H25" s="49"/>
    </row>
    <row r="26" spans="1:9" x14ac:dyDescent="0.25">
      <c r="A26" s="58" t="s">
        <v>131</v>
      </c>
      <c r="B26" s="58"/>
      <c r="C26" s="58"/>
      <c r="D26" s="58"/>
      <c r="E26" s="115"/>
      <c r="F26" s="1"/>
      <c r="G26" s="1"/>
      <c r="H26" s="78">
        <f>SUM(H5:H25)</f>
        <v>0</v>
      </c>
    </row>
    <row r="1048373" spans="5:5" x14ac:dyDescent="0.25">
      <c r="E1048373" s="48"/>
    </row>
  </sheetData>
  <mergeCells count="1">
    <mergeCell ref="E1:H1"/>
  </mergeCells>
  <pageMargins left="0.75" right="0.75" top="1" bottom="1" header="0.5" footer="0.5"/>
  <pageSetup paperSize="9" scale="6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CECA-FC60-4A88-BD1D-8C1F090A0A37}">
  <dimension ref="A1:I1048573"/>
  <sheetViews>
    <sheetView view="pageBreakPreview" topLeftCell="A169" zoomScaleNormal="100" zoomScaleSheetLayoutView="100" workbookViewId="0">
      <selection activeCell="D37" sqref="D37"/>
    </sheetView>
  </sheetViews>
  <sheetFormatPr defaultColWidth="8.6640625" defaultRowHeight="13.8" x14ac:dyDescent="0.25"/>
  <cols>
    <col min="1" max="1" width="9.33203125" style="279" customWidth="1"/>
    <col min="2" max="2" width="9" style="279" bestFit="1" customWidth="1"/>
    <col min="3" max="3" width="3.33203125" style="279" bestFit="1" customWidth="1"/>
    <col min="4" max="4" width="40.6640625" style="279" customWidth="1"/>
    <col min="5" max="5" width="18.44140625" style="279" bestFit="1" customWidth="1"/>
    <col min="6" max="8" width="20.6640625" style="279" customWidth="1"/>
    <col min="9" max="254" width="8.6640625" style="279"/>
    <col min="255" max="255" width="9.33203125" style="279" customWidth="1"/>
    <col min="256" max="256" width="6.6640625" style="279" customWidth="1"/>
    <col min="257" max="257" width="40.6640625" style="279" customWidth="1"/>
    <col min="258" max="261" width="9.33203125" style="279" customWidth="1"/>
    <col min="262" max="510" width="8.6640625" style="279"/>
    <col min="511" max="511" width="9.33203125" style="279" customWidth="1"/>
    <col min="512" max="512" width="6.6640625" style="279" customWidth="1"/>
    <col min="513" max="513" width="40.6640625" style="279" customWidth="1"/>
    <col min="514" max="517" width="9.33203125" style="279" customWidth="1"/>
    <col min="518" max="766" width="8.6640625" style="279"/>
    <col min="767" max="767" width="9.33203125" style="279" customWidth="1"/>
    <col min="768" max="768" width="6.6640625" style="279" customWidth="1"/>
    <col min="769" max="769" width="40.6640625" style="279" customWidth="1"/>
    <col min="770" max="773" width="9.33203125" style="279" customWidth="1"/>
    <col min="774" max="1022" width="8.6640625" style="279"/>
    <col min="1023" max="1023" width="9.33203125" style="279" customWidth="1"/>
    <col min="1024" max="1024" width="6.6640625" style="279" customWidth="1"/>
    <col min="1025" max="1025" width="40.6640625" style="279" customWidth="1"/>
    <col min="1026" max="1029" width="9.33203125" style="279" customWidth="1"/>
    <col min="1030" max="1278" width="8.6640625" style="279"/>
    <col min="1279" max="1279" width="9.33203125" style="279" customWidth="1"/>
    <col min="1280" max="1280" width="6.6640625" style="279" customWidth="1"/>
    <col min="1281" max="1281" width="40.6640625" style="279" customWidth="1"/>
    <col min="1282" max="1285" width="9.33203125" style="279" customWidth="1"/>
    <col min="1286" max="1534" width="8.6640625" style="279"/>
    <col min="1535" max="1535" width="9.33203125" style="279" customWidth="1"/>
    <col min="1536" max="1536" width="6.6640625" style="279" customWidth="1"/>
    <col min="1537" max="1537" width="40.6640625" style="279" customWidth="1"/>
    <col min="1538" max="1541" width="9.33203125" style="279" customWidth="1"/>
    <col min="1542" max="1790" width="8.6640625" style="279"/>
    <col min="1791" max="1791" width="9.33203125" style="279" customWidth="1"/>
    <col min="1792" max="1792" width="6.6640625" style="279" customWidth="1"/>
    <col min="1793" max="1793" width="40.6640625" style="279" customWidth="1"/>
    <col min="1794" max="1797" width="9.33203125" style="279" customWidth="1"/>
    <col min="1798" max="2046" width="8.6640625" style="279"/>
    <col min="2047" max="2047" width="9.33203125" style="279" customWidth="1"/>
    <col min="2048" max="2048" width="6.6640625" style="279" customWidth="1"/>
    <col min="2049" max="2049" width="40.6640625" style="279" customWidth="1"/>
    <col min="2050" max="2053" width="9.33203125" style="279" customWidth="1"/>
    <col min="2054" max="2302" width="8.6640625" style="279"/>
    <col min="2303" max="2303" width="9.33203125" style="279" customWidth="1"/>
    <col min="2304" max="2304" width="6.6640625" style="279" customWidth="1"/>
    <col min="2305" max="2305" width="40.6640625" style="279" customWidth="1"/>
    <col min="2306" max="2309" width="9.33203125" style="279" customWidth="1"/>
    <col min="2310" max="2558" width="8.6640625" style="279"/>
    <col min="2559" max="2559" width="9.33203125" style="279" customWidth="1"/>
    <col min="2560" max="2560" width="6.6640625" style="279" customWidth="1"/>
    <col min="2561" max="2561" width="40.6640625" style="279" customWidth="1"/>
    <col min="2562" max="2565" width="9.33203125" style="279" customWidth="1"/>
    <col min="2566" max="2814" width="8.6640625" style="279"/>
    <col min="2815" max="2815" width="9.33203125" style="279" customWidth="1"/>
    <col min="2816" max="2816" width="6.6640625" style="279" customWidth="1"/>
    <col min="2817" max="2817" width="40.6640625" style="279" customWidth="1"/>
    <col min="2818" max="2821" width="9.33203125" style="279" customWidth="1"/>
    <col min="2822" max="3070" width="8.6640625" style="279"/>
    <col min="3071" max="3071" width="9.33203125" style="279" customWidth="1"/>
    <col min="3072" max="3072" width="6.6640625" style="279" customWidth="1"/>
    <col min="3073" max="3073" width="40.6640625" style="279" customWidth="1"/>
    <col min="3074" max="3077" width="9.33203125" style="279" customWidth="1"/>
    <col min="3078" max="3326" width="8.6640625" style="279"/>
    <col min="3327" max="3327" width="9.33203125" style="279" customWidth="1"/>
    <col min="3328" max="3328" width="6.6640625" style="279" customWidth="1"/>
    <col min="3329" max="3329" width="40.6640625" style="279" customWidth="1"/>
    <col min="3330" max="3333" width="9.33203125" style="279" customWidth="1"/>
    <col min="3334" max="3582" width="8.6640625" style="279"/>
    <col min="3583" max="3583" width="9.33203125" style="279" customWidth="1"/>
    <col min="3584" max="3584" width="6.6640625" style="279" customWidth="1"/>
    <col min="3585" max="3585" width="40.6640625" style="279" customWidth="1"/>
    <col min="3586" max="3589" width="9.33203125" style="279" customWidth="1"/>
    <col min="3590" max="3838" width="8.6640625" style="279"/>
    <col min="3839" max="3839" width="9.33203125" style="279" customWidth="1"/>
    <col min="3840" max="3840" width="6.6640625" style="279" customWidth="1"/>
    <col min="3841" max="3841" width="40.6640625" style="279" customWidth="1"/>
    <col min="3842" max="3845" width="9.33203125" style="279" customWidth="1"/>
    <col min="3846" max="4094" width="8.6640625" style="279"/>
    <col min="4095" max="4095" width="9.33203125" style="279" customWidth="1"/>
    <col min="4096" max="4096" width="6.6640625" style="279" customWidth="1"/>
    <col min="4097" max="4097" width="40.6640625" style="279" customWidth="1"/>
    <col min="4098" max="4101" width="9.33203125" style="279" customWidth="1"/>
    <col min="4102" max="4350" width="8.6640625" style="279"/>
    <col min="4351" max="4351" width="9.33203125" style="279" customWidth="1"/>
    <col min="4352" max="4352" width="6.6640625" style="279" customWidth="1"/>
    <col min="4353" max="4353" width="40.6640625" style="279" customWidth="1"/>
    <col min="4354" max="4357" width="9.33203125" style="279" customWidth="1"/>
    <col min="4358" max="4606" width="8.6640625" style="279"/>
    <col min="4607" max="4607" width="9.33203125" style="279" customWidth="1"/>
    <col min="4608" max="4608" width="6.6640625" style="279" customWidth="1"/>
    <col min="4609" max="4609" width="40.6640625" style="279" customWidth="1"/>
    <col min="4610" max="4613" width="9.33203125" style="279" customWidth="1"/>
    <col min="4614" max="4862" width="8.6640625" style="279"/>
    <col min="4863" max="4863" width="9.33203125" style="279" customWidth="1"/>
    <col min="4864" max="4864" width="6.6640625" style="279" customWidth="1"/>
    <col min="4865" max="4865" width="40.6640625" style="279" customWidth="1"/>
    <col min="4866" max="4869" width="9.33203125" style="279" customWidth="1"/>
    <col min="4870" max="5118" width="8.6640625" style="279"/>
    <col min="5119" max="5119" width="9.33203125" style="279" customWidth="1"/>
    <col min="5120" max="5120" width="6.6640625" style="279" customWidth="1"/>
    <col min="5121" max="5121" width="40.6640625" style="279" customWidth="1"/>
    <col min="5122" max="5125" width="9.33203125" style="279" customWidth="1"/>
    <col min="5126" max="5374" width="8.6640625" style="279"/>
    <col min="5375" max="5375" width="9.33203125" style="279" customWidth="1"/>
    <col min="5376" max="5376" width="6.6640625" style="279" customWidth="1"/>
    <col min="5377" max="5377" width="40.6640625" style="279" customWidth="1"/>
    <col min="5378" max="5381" width="9.33203125" style="279" customWidth="1"/>
    <col min="5382" max="5630" width="8.6640625" style="279"/>
    <col min="5631" max="5631" width="9.33203125" style="279" customWidth="1"/>
    <col min="5632" max="5632" width="6.6640625" style="279" customWidth="1"/>
    <col min="5633" max="5633" width="40.6640625" style="279" customWidth="1"/>
    <col min="5634" max="5637" width="9.33203125" style="279" customWidth="1"/>
    <col min="5638" max="5886" width="8.6640625" style="279"/>
    <col min="5887" max="5887" width="9.33203125" style="279" customWidth="1"/>
    <col min="5888" max="5888" width="6.6640625" style="279" customWidth="1"/>
    <col min="5889" max="5889" width="40.6640625" style="279" customWidth="1"/>
    <col min="5890" max="5893" width="9.33203125" style="279" customWidth="1"/>
    <col min="5894" max="6142" width="8.6640625" style="279"/>
    <col min="6143" max="6143" width="9.33203125" style="279" customWidth="1"/>
    <col min="6144" max="6144" width="6.6640625" style="279" customWidth="1"/>
    <col min="6145" max="6145" width="40.6640625" style="279" customWidth="1"/>
    <col min="6146" max="6149" width="9.33203125" style="279" customWidth="1"/>
    <col min="6150" max="6398" width="8.6640625" style="279"/>
    <col min="6399" max="6399" width="9.33203125" style="279" customWidth="1"/>
    <col min="6400" max="6400" width="6.6640625" style="279" customWidth="1"/>
    <col min="6401" max="6401" width="40.6640625" style="279" customWidth="1"/>
    <col min="6402" max="6405" width="9.33203125" style="279" customWidth="1"/>
    <col min="6406" max="6654" width="8.6640625" style="279"/>
    <col min="6655" max="6655" width="9.33203125" style="279" customWidth="1"/>
    <col min="6656" max="6656" width="6.6640625" style="279" customWidth="1"/>
    <col min="6657" max="6657" width="40.6640625" style="279" customWidth="1"/>
    <col min="6658" max="6661" width="9.33203125" style="279" customWidth="1"/>
    <col min="6662" max="6910" width="8.6640625" style="279"/>
    <col min="6911" max="6911" width="9.33203125" style="279" customWidth="1"/>
    <col min="6912" max="6912" width="6.6640625" style="279" customWidth="1"/>
    <col min="6913" max="6913" width="40.6640625" style="279" customWidth="1"/>
    <col min="6914" max="6917" width="9.33203125" style="279" customWidth="1"/>
    <col min="6918" max="7166" width="8.6640625" style="279"/>
    <col min="7167" max="7167" width="9.33203125" style="279" customWidth="1"/>
    <col min="7168" max="7168" width="6.6640625" style="279" customWidth="1"/>
    <col min="7169" max="7169" width="40.6640625" style="279" customWidth="1"/>
    <col min="7170" max="7173" width="9.33203125" style="279" customWidth="1"/>
    <col min="7174" max="7422" width="8.6640625" style="279"/>
    <col min="7423" max="7423" width="9.33203125" style="279" customWidth="1"/>
    <col min="7424" max="7424" width="6.6640625" style="279" customWidth="1"/>
    <col min="7425" max="7425" width="40.6640625" style="279" customWidth="1"/>
    <col min="7426" max="7429" width="9.33203125" style="279" customWidth="1"/>
    <col min="7430" max="7678" width="8.6640625" style="279"/>
    <col min="7679" max="7679" width="9.33203125" style="279" customWidth="1"/>
    <col min="7680" max="7680" width="6.6640625" style="279" customWidth="1"/>
    <col min="7681" max="7681" width="40.6640625" style="279" customWidth="1"/>
    <col min="7682" max="7685" width="9.33203125" style="279" customWidth="1"/>
    <col min="7686" max="7934" width="8.6640625" style="279"/>
    <col min="7935" max="7935" width="9.33203125" style="279" customWidth="1"/>
    <col min="7936" max="7936" width="6.6640625" style="279" customWidth="1"/>
    <col min="7937" max="7937" width="40.6640625" style="279" customWidth="1"/>
    <col min="7938" max="7941" width="9.33203125" style="279" customWidth="1"/>
    <col min="7942" max="8190" width="8.6640625" style="279"/>
    <col min="8191" max="8191" width="9.33203125" style="279" customWidth="1"/>
    <col min="8192" max="8192" width="6.6640625" style="279" customWidth="1"/>
    <col min="8193" max="8193" width="40.6640625" style="279" customWidth="1"/>
    <col min="8194" max="8197" width="9.33203125" style="279" customWidth="1"/>
    <col min="8198" max="8446" width="8.6640625" style="279"/>
    <col min="8447" max="8447" width="9.33203125" style="279" customWidth="1"/>
    <col min="8448" max="8448" width="6.6640625" style="279" customWidth="1"/>
    <col min="8449" max="8449" width="40.6640625" style="279" customWidth="1"/>
    <col min="8450" max="8453" width="9.33203125" style="279" customWidth="1"/>
    <col min="8454" max="8702" width="8.6640625" style="279"/>
    <col min="8703" max="8703" width="9.33203125" style="279" customWidth="1"/>
    <col min="8704" max="8704" width="6.6640625" style="279" customWidth="1"/>
    <col min="8705" max="8705" width="40.6640625" style="279" customWidth="1"/>
    <col min="8706" max="8709" width="9.33203125" style="279" customWidth="1"/>
    <col min="8710" max="8958" width="8.6640625" style="279"/>
    <col min="8959" max="8959" width="9.33203125" style="279" customWidth="1"/>
    <col min="8960" max="8960" width="6.6640625" style="279" customWidth="1"/>
    <col min="8961" max="8961" width="40.6640625" style="279" customWidth="1"/>
    <col min="8962" max="8965" width="9.33203125" style="279" customWidth="1"/>
    <col min="8966" max="9214" width="8.6640625" style="279"/>
    <col min="9215" max="9215" width="9.33203125" style="279" customWidth="1"/>
    <col min="9216" max="9216" width="6.6640625" style="279" customWidth="1"/>
    <col min="9217" max="9217" width="40.6640625" style="279" customWidth="1"/>
    <col min="9218" max="9221" width="9.33203125" style="279" customWidth="1"/>
    <col min="9222" max="9470" width="8.6640625" style="279"/>
    <col min="9471" max="9471" width="9.33203125" style="279" customWidth="1"/>
    <col min="9472" max="9472" width="6.6640625" style="279" customWidth="1"/>
    <col min="9473" max="9473" width="40.6640625" style="279" customWidth="1"/>
    <col min="9474" max="9477" width="9.33203125" style="279" customWidth="1"/>
    <col min="9478" max="9726" width="8.6640625" style="279"/>
    <col min="9727" max="9727" width="9.33203125" style="279" customWidth="1"/>
    <col min="9728" max="9728" width="6.6640625" style="279" customWidth="1"/>
    <col min="9729" max="9729" width="40.6640625" style="279" customWidth="1"/>
    <col min="9730" max="9733" width="9.33203125" style="279" customWidth="1"/>
    <col min="9734" max="9982" width="8.6640625" style="279"/>
    <col min="9983" max="9983" width="9.33203125" style="279" customWidth="1"/>
    <col min="9984" max="9984" width="6.6640625" style="279" customWidth="1"/>
    <col min="9985" max="9985" width="40.6640625" style="279" customWidth="1"/>
    <col min="9986" max="9989" width="9.33203125" style="279" customWidth="1"/>
    <col min="9990" max="10238" width="8.6640625" style="279"/>
    <col min="10239" max="10239" width="9.33203125" style="279" customWidth="1"/>
    <col min="10240" max="10240" width="6.6640625" style="279" customWidth="1"/>
    <col min="10241" max="10241" width="40.6640625" style="279" customWidth="1"/>
    <col min="10242" max="10245" width="9.33203125" style="279" customWidth="1"/>
    <col min="10246" max="10494" width="8.6640625" style="279"/>
    <col min="10495" max="10495" width="9.33203125" style="279" customWidth="1"/>
    <col min="10496" max="10496" width="6.6640625" style="279" customWidth="1"/>
    <col min="10497" max="10497" width="40.6640625" style="279" customWidth="1"/>
    <col min="10498" max="10501" width="9.33203125" style="279" customWidth="1"/>
    <col min="10502" max="10750" width="8.6640625" style="279"/>
    <col min="10751" max="10751" width="9.33203125" style="279" customWidth="1"/>
    <col min="10752" max="10752" width="6.6640625" style="279" customWidth="1"/>
    <col min="10753" max="10753" width="40.6640625" style="279" customWidth="1"/>
    <col min="10754" max="10757" width="9.33203125" style="279" customWidth="1"/>
    <col min="10758" max="11006" width="8.6640625" style="279"/>
    <col min="11007" max="11007" width="9.33203125" style="279" customWidth="1"/>
    <col min="11008" max="11008" width="6.6640625" style="279" customWidth="1"/>
    <col min="11009" max="11009" width="40.6640625" style="279" customWidth="1"/>
    <col min="11010" max="11013" width="9.33203125" style="279" customWidth="1"/>
    <col min="11014" max="11262" width="8.6640625" style="279"/>
    <col min="11263" max="11263" width="9.33203125" style="279" customWidth="1"/>
    <col min="11264" max="11264" width="6.6640625" style="279" customWidth="1"/>
    <col min="11265" max="11265" width="40.6640625" style="279" customWidth="1"/>
    <col min="11266" max="11269" width="9.33203125" style="279" customWidth="1"/>
    <col min="11270" max="11518" width="8.6640625" style="279"/>
    <col min="11519" max="11519" width="9.33203125" style="279" customWidth="1"/>
    <col min="11520" max="11520" width="6.6640625" style="279" customWidth="1"/>
    <col min="11521" max="11521" width="40.6640625" style="279" customWidth="1"/>
    <col min="11522" max="11525" width="9.33203125" style="279" customWidth="1"/>
    <col min="11526" max="11774" width="8.6640625" style="279"/>
    <col min="11775" max="11775" width="9.33203125" style="279" customWidth="1"/>
    <col min="11776" max="11776" width="6.6640625" style="279" customWidth="1"/>
    <col min="11777" max="11777" width="40.6640625" style="279" customWidth="1"/>
    <col min="11778" max="11781" width="9.33203125" style="279" customWidth="1"/>
    <col min="11782" max="12030" width="8.6640625" style="279"/>
    <col min="12031" max="12031" width="9.33203125" style="279" customWidth="1"/>
    <col min="12032" max="12032" width="6.6640625" style="279" customWidth="1"/>
    <col min="12033" max="12033" width="40.6640625" style="279" customWidth="1"/>
    <col min="12034" max="12037" width="9.33203125" style="279" customWidth="1"/>
    <col min="12038" max="12286" width="8.6640625" style="279"/>
    <col min="12287" max="12287" width="9.33203125" style="279" customWidth="1"/>
    <col min="12288" max="12288" width="6.6640625" style="279" customWidth="1"/>
    <col min="12289" max="12289" width="40.6640625" style="279" customWidth="1"/>
    <col min="12290" max="12293" width="9.33203125" style="279" customWidth="1"/>
    <col min="12294" max="12542" width="8.6640625" style="279"/>
    <col min="12543" max="12543" width="9.33203125" style="279" customWidth="1"/>
    <col min="12544" max="12544" width="6.6640625" style="279" customWidth="1"/>
    <col min="12545" max="12545" width="40.6640625" style="279" customWidth="1"/>
    <col min="12546" max="12549" width="9.33203125" style="279" customWidth="1"/>
    <col min="12550" max="12798" width="8.6640625" style="279"/>
    <col min="12799" max="12799" width="9.33203125" style="279" customWidth="1"/>
    <col min="12800" max="12800" width="6.6640625" style="279" customWidth="1"/>
    <col min="12801" max="12801" width="40.6640625" style="279" customWidth="1"/>
    <col min="12802" max="12805" width="9.33203125" style="279" customWidth="1"/>
    <col min="12806" max="13054" width="8.6640625" style="279"/>
    <col min="13055" max="13055" width="9.33203125" style="279" customWidth="1"/>
    <col min="13056" max="13056" width="6.6640625" style="279" customWidth="1"/>
    <col min="13057" max="13057" width="40.6640625" style="279" customWidth="1"/>
    <col min="13058" max="13061" width="9.33203125" style="279" customWidth="1"/>
    <col min="13062" max="13310" width="8.6640625" style="279"/>
    <col min="13311" max="13311" width="9.33203125" style="279" customWidth="1"/>
    <col min="13312" max="13312" width="6.6640625" style="279" customWidth="1"/>
    <col min="13313" max="13313" width="40.6640625" style="279" customWidth="1"/>
    <col min="13314" max="13317" width="9.33203125" style="279" customWidth="1"/>
    <col min="13318" max="13566" width="8.6640625" style="279"/>
    <col min="13567" max="13567" width="9.33203125" style="279" customWidth="1"/>
    <col min="13568" max="13568" width="6.6640625" style="279" customWidth="1"/>
    <col min="13569" max="13569" width="40.6640625" style="279" customWidth="1"/>
    <col min="13570" max="13573" width="9.33203125" style="279" customWidth="1"/>
    <col min="13574" max="13822" width="8.6640625" style="279"/>
    <col min="13823" max="13823" width="9.33203125" style="279" customWidth="1"/>
    <col min="13824" max="13824" width="6.6640625" style="279" customWidth="1"/>
    <col min="13825" max="13825" width="40.6640625" style="279" customWidth="1"/>
    <col min="13826" max="13829" width="9.33203125" style="279" customWidth="1"/>
    <col min="13830" max="14078" width="8.6640625" style="279"/>
    <col min="14079" max="14079" width="9.33203125" style="279" customWidth="1"/>
    <col min="14080" max="14080" width="6.6640625" style="279" customWidth="1"/>
    <col min="14081" max="14081" width="40.6640625" style="279" customWidth="1"/>
    <col min="14082" max="14085" width="9.33203125" style="279" customWidth="1"/>
    <col min="14086" max="14334" width="8.6640625" style="279"/>
    <col min="14335" max="14335" width="9.33203125" style="279" customWidth="1"/>
    <col min="14336" max="14336" width="6.6640625" style="279" customWidth="1"/>
    <col min="14337" max="14337" width="40.6640625" style="279" customWidth="1"/>
    <col min="14338" max="14341" width="9.33203125" style="279" customWidth="1"/>
    <col min="14342" max="14590" width="8.6640625" style="279"/>
    <col min="14591" max="14591" width="9.33203125" style="279" customWidth="1"/>
    <col min="14592" max="14592" width="6.6640625" style="279" customWidth="1"/>
    <col min="14593" max="14593" width="40.6640625" style="279" customWidth="1"/>
    <col min="14594" max="14597" width="9.33203125" style="279" customWidth="1"/>
    <col min="14598" max="14846" width="8.6640625" style="279"/>
    <col min="14847" max="14847" width="9.33203125" style="279" customWidth="1"/>
    <col min="14848" max="14848" width="6.6640625" style="279" customWidth="1"/>
    <col min="14849" max="14849" width="40.6640625" style="279" customWidth="1"/>
    <col min="14850" max="14853" width="9.33203125" style="279" customWidth="1"/>
    <col min="14854" max="15102" width="8.6640625" style="279"/>
    <col min="15103" max="15103" width="9.33203125" style="279" customWidth="1"/>
    <col min="15104" max="15104" width="6.6640625" style="279" customWidth="1"/>
    <col min="15105" max="15105" width="40.6640625" style="279" customWidth="1"/>
    <col min="15106" max="15109" width="9.33203125" style="279" customWidth="1"/>
    <col min="15110" max="15358" width="8.6640625" style="279"/>
    <col min="15359" max="15359" width="9.33203125" style="279" customWidth="1"/>
    <col min="15360" max="15360" width="6.6640625" style="279" customWidth="1"/>
    <col min="15361" max="15361" width="40.6640625" style="279" customWidth="1"/>
    <col min="15362" max="15365" width="9.33203125" style="279" customWidth="1"/>
    <col min="15366" max="15614" width="8.6640625" style="279"/>
    <col min="15615" max="15615" width="9.33203125" style="279" customWidth="1"/>
    <col min="15616" max="15616" width="6.6640625" style="279" customWidth="1"/>
    <col min="15617" max="15617" width="40.6640625" style="279" customWidth="1"/>
    <col min="15618" max="15621" width="9.33203125" style="279" customWidth="1"/>
    <col min="15622" max="15870" width="8.6640625" style="279"/>
    <col min="15871" max="15871" width="9.33203125" style="279" customWidth="1"/>
    <col min="15872" max="15872" width="6.6640625" style="279" customWidth="1"/>
    <col min="15873" max="15873" width="40.6640625" style="279" customWidth="1"/>
    <col min="15874" max="15877" width="9.33203125" style="279" customWidth="1"/>
    <col min="15878" max="16126" width="8.6640625" style="279"/>
    <col min="16127" max="16127" width="9.33203125" style="279" customWidth="1"/>
    <col min="16128" max="16128" width="6.6640625" style="279" customWidth="1"/>
    <col min="16129" max="16129" width="40.6640625" style="279" customWidth="1"/>
    <col min="16130" max="16133" width="9.33203125" style="279" customWidth="1"/>
    <col min="16134" max="16384" width="8.6640625" style="279"/>
  </cols>
  <sheetData>
    <row r="1" spans="1:9" ht="48" customHeight="1" x14ac:dyDescent="0.25">
      <c r="A1" s="278" t="s">
        <v>736</v>
      </c>
      <c r="B1" s="301"/>
      <c r="C1" s="301"/>
      <c r="D1" s="301"/>
      <c r="E1" s="1083" t="s">
        <v>737</v>
      </c>
      <c r="F1" s="1083"/>
      <c r="G1" s="1083"/>
      <c r="H1" s="1083"/>
    </row>
    <row r="2" spans="1:9" ht="14.4" x14ac:dyDescent="0.3">
      <c r="A2" s="280" t="s">
        <v>23</v>
      </c>
      <c r="B2" s="280"/>
      <c r="C2" s="281"/>
      <c r="D2" s="282" t="s">
        <v>24</v>
      </c>
      <c r="E2" s="282" t="s">
        <v>25</v>
      </c>
      <c r="F2" s="282" t="s">
        <v>26</v>
      </c>
      <c r="G2" s="282" t="s">
        <v>27</v>
      </c>
      <c r="H2" s="282" t="s">
        <v>28</v>
      </c>
      <c r="I2" s="302" t="s">
        <v>29</v>
      </c>
    </row>
    <row r="3" spans="1:9" x14ac:dyDescent="0.25">
      <c r="A3" s="283"/>
      <c r="B3" s="283"/>
      <c r="C3" s="284"/>
      <c r="D3" s="285"/>
      <c r="E3" s="299"/>
      <c r="F3" s="299"/>
      <c r="G3" s="285"/>
      <c r="H3" s="285"/>
    </row>
    <row r="4" spans="1:9" x14ac:dyDescent="0.25">
      <c r="A4" s="303"/>
      <c r="B4" s="303"/>
      <c r="C4" s="304"/>
      <c r="D4" s="285"/>
      <c r="E4" s="299"/>
      <c r="F4" s="299"/>
      <c r="G4" s="285"/>
      <c r="H4" s="285"/>
    </row>
    <row r="5" spans="1:9" x14ac:dyDescent="0.25">
      <c r="A5" s="283" t="s">
        <v>738</v>
      </c>
      <c r="B5" s="283"/>
      <c r="C5" s="299"/>
      <c r="D5" s="295" t="s">
        <v>4810</v>
      </c>
      <c r="E5" s="286"/>
      <c r="F5" s="286"/>
      <c r="G5" s="286"/>
      <c r="H5" s="244"/>
    </row>
    <row r="6" spans="1:9" ht="43.2" x14ac:dyDescent="0.25">
      <c r="A6" s="283"/>
      <c r="B6" s="283" t="s">
        <v>740</v>
      </c>
      <c r="C6" s="299"/>
      <c r="D6" s="293" t="s">
        <v>4811</v>
      </c>
      <c r="E6" s="286"/>
      <c r="F6" s="286"/>
      <c r="G6" s="286"/>
      <c r="H6" s="244"/>
      <c r="I6" s="305" t="s">
        <v>36</v>
      </c>
    </row>
    <row r="7" spans="1:9" ht="14.4" x14ac:dyDescent="0.25">
      <c r="A7" s="283"/>
      <c r="B7" s="283"/>
      <c r="C7" s="299" t="s">
        <v>86</v>
      </c>
      <c r="D7" s="293" t="s">
        <v>4812</v>
      </c>
      <c r="E7" s="286" t="s">
        <v>0</v>
      </c>
      <c r="F7" s="299"/>
      <c r="G7" s="300"/>
      <c r="H7" s="244">
        <f>F7*G7</f>
        <v>0</v>
      </c>
      <c r="I7" s="305" t="s">
        <v>36</v>
      </c>
    </row>
    <row r="8" spans="1:9" ht="14.4" x14ac:dyDescent="0.25">
      <c r="A8" s="283"/>
      <c r="B8" s="283"/>
      <c r="C8" s="299" t="s">
        <v>89</v>
      </c>
      <c r="D8" s="293" t="s">
        <v>4812</v>
      </c>
      <c r="E8" s="286" t="s">
        <v>0</v>
      </c>
      <c r="F8" s="299"/>
      <c r="G8" s="300"/>
      <c r="H8" s="244">
        <f>F8*G8</f>
        <v>0</v>
      </c>
      <c r="I8" s="305" t="s">
        <v>36</v>
      </c>
    </row>
    <row r="9" spans="1:9" ht="43.2" x14ac:dyDescent="0.25">
      <c r="A9" s="283"/>
      <c r="B9" s="283" t="s">
        <v>742</v>
      </c>
      <c r="C9" s="299"/>
      <c r="D9" s="293" t="s">
        <v>4813</v>
      </c>
      <c r="E9" s="306"/>
      <c r="F9" s="286"/>
      <c r="G9" s="249"/>
      <c r="H9" s="244"/>
      <c r="I9" s="305" t="s">
        <v>36</v>
      </c>
    </row>
    <row r="10" spans="1:9" ht="14.4" x14ac:dyDescent="0.25">
      <c r="A10" s="283"/>
      <c r="B10" s="283"/>
      <c r="C10" s="299" t="s">
        <v>86</v>
      </c>
      <c r="D10" s="293" t="s">
        <v>4812</v>
      </c>
      <c r="E10" s="286" t="s">
        <v>0</v>
      </c>
      <c r="F10" s="299"/>
      <c r="G10" s="300"/>
      <c r="H10" s="244">
        <f>F10*G10</f>
        <v>0</v>
      </c>
      <c r="I10" s="305" t="s">
        <v>36</v>
      </c>
    </row>
    <row r="11" spans="1:9" ht="14.4" x14ac:dyDescent="0.25">
      <c r="A11" s="283"/>
      <c r="B11" s="283"/>
      <c r="C11" s="299" t="s">
        <v>89</v>
      </c>
      <c r="D11" s="293" t="s">
        <v>4812</v>
      </c>
      <c r="E11" s="286" t="s">
        <v>0</v>
      </c>
      <c r="F11" s="299"/>
      <c r="G11" s="300"/>
      <c r="H11" s="244">
        <f>F11*G11</f>
        <v>0</v>
      </c>
      <c r="I11" s="305" t="s">
        <v>36</v>
      </c>
    </row>
    <row r="12" spans="1:9" ht="14.4" x14ac:dyDescent="0.25">
      <c r="A12" s="283"/>
      <c r="B12" s="283" t="s">
        <v>744</v>
      </c>
      <c r="C12" s="299"/>
      <c r="D12" s="293" t="s">
        <v>4814</v>
      </c>
      <c r="E12" s="307"/>
      <c r="F12" s="299"/>
      <c r="G12" s="300"/>
      <c r="H12" s="244">
        <f>F12*G12</f>
        <v>0</v>
      </c>
      <c r="I12" s="305" t="s">
        <v>36</v>
      </c>
    </row>
    <row r="13" spans="1:9" x14ac:dyDescent="0.25">
      <c r="A13" s="283" t="s">
        <v>746</v>
      </c>
      <c r="B13" s="283"/>
      <c r="C13" s="299"/>
      <c r="D13" s="308" t="s">
        <v>747</v>
      </c>
      <c r="E13" s="306"/>
      <c r="F13" s="286"/>
      <c r="G13" s="249"/>
      <c r="H13" s="244"/>
    </row>
    <row r="14" spans="1:9" ht="28.8" x14ac:dyDescent="0.25">
      <c r="A14" s="283"/>
      <c r="B14" s="283" t="s">
        <v>748</v>
      </c>
      <c r="C14" s="299"/>
      <c r="D14" s="293" t="s">
        <v>4815</v>
      </c>
      <c r="E14" s="306"/>
      <c r="F14" s="286"/>
      <c r="G14" s="249"/>
      <c r="H14" s="244"/>
      <c r="I14" s="305" t="s">
        <v>36</v>
      </c>
    </row>
    <row r="15" spans="1:9" ht="14.4" x14ac:dyDescent="0.25">
      <c r="A15" s="283"/>
      <c r="B15" s="283"/>
      <c r="C15" s="299" t="s">
        <v>86</v>
      </c>
      <c r="D15" s="293" t="s">
        <v>4812</v>
      </c>
      <c r="E15" s="289" t="s">
        <v>351</v>
      </c>
      <c r="F15" s="299"/>
      <c r="G15" s="300"/>
      <c r="H15" s="244">
        <f>F15*G15</f>
        <v>0</v>
      </c>
      <c r="I15" s="305" t="s">
        <v>36</v>
      </c>
    </row>
    <row r="16" spans="1:9" ht="14.4" x14ac:dyDescent="0.25">
      <c r="A16" s="283"/>
      <c r="B16" s="283"/>
      <c r="C16" s="299" t="s">
        <v>89</v>
      </c>
      <c r="D16" s="293" t="s">
        <v>4812</v>
      </c>
      <c r="E16" s="289" t="s">
        <v>351</v>
      </c>
      <c r="F16" s="299"/>
      <c r="G16" s="300"/>
      <c r="H16" s="244">
        <f>F16*G16</f>
        <v>0</v>
      </c>
      <c r="I16" s="305" t="s">
        <v>36</v>
      </c>
    </row>
    <row r="17" spans="1:9" ht="28.8" x14ac:dyDescent="0.25">
      <c r="A17" s="283"/>
      <c r="B17" s="283" t="s">
        <v>750</v>
      </c>
      <c r="C17" s="299"/>
      <c r="D17" s="293" t="s">
        <v>4815</v>
      </c>
      <c r="E17" s="306"/>
      <c r="F17" s="286"/>
      <c r="G17" s="249"/>
      <c r="H17" s="244"/>
      <c r="I17" s="305" t="s">
        <v>36</v>
      </c>
    </row>
    <row r="18" spans="1:9" ht="14.4" x14ac:dyDescent="0.25">
      <c r="A18" s="283"/>
      <c r="B18" s="283"/>
      <c r="C18" s="299" t="s">
        <v>86</v>
      </c>
      <c r="D18" s="293" t="s">
        <v>4812</v>
      </c>
      <c r="E18" s="289" t="s">
        <v>351</v>
      </c>
      <c r="F18" s="299"/>
      <c r="G18" s="300"/>
      <c r="H18" s="244">
        <f>F18*G18</f>
        <v>0</v>
      </c>
      <c r="I18" s="305" t="s">
        <v>36</v>
      </c>
    </row>
    <row r="19" spans="1:9" ht="14.4" x14ac:dyDescent="0.25">
      <c r="A19" s="283"/>
      <c r="B19" s="283"/>
      <c r="C19" s="299" t="s">
        <v>89</v>
      </c>
      <c r="D19" s="293" t="s">
        <v>4812</v>
      </c>
      <c r="E19" s="289" t="s">
        <v>351</v>
      </c>
      <c r="F19" s="299"/>
      <c r="G19" s="300"/>
      <c r="H19" s="244">
        <f>F19*G19</f>
        <v>0</v>
      </c>
      <c r="I19" s="305" t="s">
        <v>36</v>
      </c>
    </row>
    <row r="20" spans="1:9" ht="14.4" x14ac:dyDescent="0.25">
      <c r="A20" s="283"/>
      <c r="B20" s="283" t="s">
        <v>751</v>
      </c>
      <c r="C20" s="299"/>
      <c r="D20" s="293" t="s">
        <v>4814</v>
      </c>
      <c r="E20" s="307"/>
      <c r="F20" s="299"/>
      <c r="G20" s="300"/>
      <c r="H20" s="244">
        <f>F20*G20</f>
        <v>0</v>
      </c>
      <c r="I20" s="305" t="s">
        <v>36</v>
      </c>
    </row>
    <row r="21" spans="1:9" ht="39.6" x14ac:dyDescent="0.25">
      <c r="A21" s="283" t="s">
        <v>752</v>
      </c>
      <c r="B21" s="283"/>
      <c r="C21" s="299"/>
      <c r="D21" s="294" t="s">
        <v>753</v>
      </c>
      <c r="E21" s="306"/>
      <c r="F21" s="286"/>
      <c r="G21" s="249"/>
      <c r="H21" s="244"/>
    </row>
    <row r="22" spans="1:9" x14ac:dyDescent="0.25">
      <c r="A22" s="283"/>
      <c r="B22" s="283" t="s">
        <v>754</v>
      </c>
      <c r="C22" s="299"/>
      <c r="D22" s="309" t="s">
        <v>755</v>
      </c>
      <c r="E22" s="306"/>
      <c r="F22" s="286"/>
      <c r="G22" s="249"/>
      <c r="H22" s="244"/>
    </row>
    <row r="23" spans="1:9" ht="15.6" x14ac:dyDescent="0.25">
      <c r="A23" s="283"/>
      <c r="B23" s="283"/>
      <c r="C23" s="299" t="s">
        <v>86</v>
      </c>
      <c r="D23" s="309" t="s">
        <v>544</v>
      </c>
      <c r="E23" s="306" t="s">
        <v>4809</v>
      </c>
      <c r="F23" s="299"/>
      <c r="G23" s="300"/>
      <c r="H23" s="244">
        <f>F23*G23</f>
        <v>0</v>
      </c>
    </row>
    <row r="24" spans="1:9" ht="15.6" x14ac:dyDescent="0.25">
      <c r="A24" s="283"/>
      <c r="B24" s="283"/>
      <c r="C24" s="299" t="s">
        <v>89</v>
      </c>
      <c r="D24" s="309" t="s">
        <v>756</v>
      </c>
      <c r="E24" s="306" t="s">
        <v>4809</v>
      </c>
      <c r="F24" s="299"/>
      <c r="G24" s="300"/>
      <c r="H24" s="244">
        <f>F24*G24</f>
        <v>0</v>
      </c>
    </row>
    <row r="25" spans="1:9" ht="15.6" x14ac:dyDescent="0.25">
      <c r="A25" s="283"/>
      <c r="B25" s="283"/>
      <c r="C25" s="299" t="s">
        <v>17</v>
      </c>
      <c r="D25" s="309" t="s">
        <v>546</v>
      </c>
      <c r="E25" s="306" t="s">
        <v>4809</v>
      </c>
      <c r="F25" s="299"/>
      <c r="G25" s="300"/>
      <c r="H25" s="244">
        <f>F25*G25</f>
        <v>0</v>
      </c>
    </row>
    <row r="26" spans="1:9" ht="15.6" x14ac:dyDescent="0.25">
      <c r="A26" s="283"/>
      <c r="B26" s="283"/>
      <c r="C26" s="299" t="s">
        <v>18</v>
      </c>
      <c r="D26" s="309" t="s">
        <v>547</v>
      </c>
      <c r="E26" s="306" t="s">
        <v>4809</v>
      </c>
      <c r="F26" s="299"/>
      <c r="G26" s="300"/>
      <c r="H26" s="244">
        <f>F26*G26</f>
        <v>0</v>
      </c>
    </row>
    <row r="27" spans="1:9" ht="15.6" x14ac:dyDescent="0.25">
      <c r="A27" s="283"/>
      <c r="B27" s="283"/>
      <c r="C27" s="299" t="s">
        <v>19</v>
      </c>
      <c r="D27" s="309" t="s">
        <v>683</v>
      </c>
      <c r="E27" s="306" t="s">
        <v>4809</v>
      </c>
      <c r="F27" s="299"/>
      <c r="G27" s="300"/>
      <c r="H27" s="244">
        <f>F27*G27</f>
        <v>0</v>
      </c>
    </row>
    <row r="28" spans="1:9" x14ac:dyDescent="0.25">
      <c r="A28" s="283"/>
      <c r="B28" s="283" t="s">
        <v>757</v>
      </c>
      <c r="C28" s="299"/>
      <c r="D28" s="309" t="s">
        <v>758</v>
      </c>
      <c r="E28" s="306"/>
      <c r="F28" s="286"/>
      <c r="G28" s="249"/>
      <c r="H28" s="244"/>
    </row>
    <row r="29" spans="1:9" ht="15.6" x14ac:dyDescent="0.25">
      <c r="A29" s="283"/>
      <c r="B29" s="283"/>
      <c r="C29" s="299" t="s">
        <v>86</v>
      </c>
      <c r="D29" s="309" t="s">
        <v>544</v>
      </c>
      <c r="E29" s="306" t="s">
        <v>4809</v>
      </c>
      <c r="F29" s="299"/>
      <c r="G29" s="300"/>
      <c r="H29" s="244">
        <f t="shared" ref="H29:H34" si="0">F29*G29</f>
        <v>0</v>
      </c>
    </row>
    <row r="30" spans="1:9" ht="15.6" x14ac:dyDescent="0.25">
      <c r="A30" s="283"/>
      <c r="B30" s="283"/>
      <c r="C30" s="299" t="s">
        <v>89</v>
      </c>
      <c r="D30" s="309" t="s">
        <v>759</v>
      </c>
      <c r="E30" s="306" t="s">
        <v>4809</v>
      </c>
      <c r="F30" s="299"/>
      <c r="G30" s="300"/>
      <c r="H30" s="244">
        <f t="shared" si="0"/>
        <v>0</v>
      </c>
    </row>
    <row r="31" spans="1:9" ht="15.6" x14ac:dyDescent="0.25">
      <c r="A31" s="283"/>
      <c r="B31" s="283"/>
      <c r="C31" s="299" t="s">
        <v>17</v>
      </c>
      <c r="D31" s="309" t="s">
        <v>546</v>
      </c>
      <c r="E31" s="306" t="s">
        <v>4809</v>
      </c>
      <c r="F31" s="299"/>
      <c r="G31" s="300"/>
      <c r="H31" s="244">
        <f t="shared" si="0"/>
        <v>0</v>
      </c>
    </row>
    <row r="32" spans="1:9" ht="15.6" x14ac:dyDescent="0.25">
      <c r="A32" s="283"/>
      <c r="B32" s="283"/>
      <c r="C32" s="299" t="s">
        <v>18</v>
      </c>
      <c r="D32" s="309" t="s">
        <v>547</v>
      </c>
      <c r="E32" s="306" t="s">
        <v>4809</v>
      </c>
      <c r="F32" s="299"/>
      <c r="G32" s="300"/>
      <c r="H32" s="244">
        <f t="shared" si="0"/>
        <v>0</v>
      </c>
    </row>
    <row r="33" spans="1:9" ht="15.6" x14ac:dyDescent="0.25">
      <c r="A33" s="283"/>
      <c r="B33" s="283"/>
      <c r="C33" s="299" t="s">
        <v>19</v>
      </c>
      <c r="D33" s="309" t="s">
        <v>683</v>
      </c>
      <c r="E33" s="306" t="s">
        <v>4809</v>
      </c>
      <c r="F33" s="299"/>
      <c r="G33" s="300"/>
      <c r="H33" s="244">
        <f t="shared" si="0"/>
        <v>0</v>
      </c>
    </row>
    <row r="34" spans="1:9" ht="25.5" customHeight="1" x14ac:dyDescent="0.25">
      <c r="A34" s="283"/>
      <c r="B34" s="283" t="s">
        <v>760</v>
      </c>
      <c r="C34" s="299"/>
      <c r="D34" s="288" t="s">
        <v>761</v>
      </c>
      <c r="E34" s="306" t="s">
        <v>4809</v>
      </c>
      <c r="F34" s="299"/>
      <c r="G34" s="300"/>
      <c r="H34" s="244">
        <f t="shared" si="0"/>
        <v>0</v>
      </c>
    </row>
    <row r="35" spans="1:9" ht="26.4" x14ac:dyDescent="0.25">
      <c r="A35" s="283" t="s">
        <v>762</v>
      </c>
      <c r="B35" s="283"/>
      <c r="C35" s="299"/>
      <c r="D35" s="310" t="s">
        <v>763</v>
      </c>
      <c r="E35" s="306"/>
      <c r="F35" s="286"/>
      <c r="G35" s="249"/>
      <c r="H35" s="244"/>
    </row>
    <row r="36" spans="1:9" ht="28.8" x14ac:dyDescent="0.25">
      <c r="A36" s="283"/>
      <c r="B36" s="283" t="s">
        <v>764</v>
      </c>
      <c r="C36" s="299"/>
      <c r="D36" s="293" t="s">
        <v>4816</v>
      </c>
      <c r="E36" s="306" t="s">
        <v>4809</v>
      </c>
      <c r="F36" s="299"/>
      <c r="G36" s="300"/>
      <c r="H36" s="244">
        <f>F36*G36</f>
        <v>0</v>
      </c>
      <c r="I36" s="305" t="s">
        <v>36</v>
      </c>
    </row>
    <row r="37" spans="1:9" ht="28.8" x14ac:dyDescent="0.25">
      <c r="A37" s="283"/>
      <c r="B37" s="283" t="s">
        <v>766</v>
      </c>
      <c r="C37" s="299"/>
      <c r="D37" s="293" t="s">
        <v>4817</v>
      </c>
      <c r="E37" s="306" t="s">
        <v>4809</v>
      </c>
      <c r="F37" s="299"/>
      <c r="G37" s="300"/>
      <c r="H37" s="244">
        <f>F37*G37</f>
        <v>0</v>
      </c>
      <c r="I37" s="305" t="s">
        <v>36</v>
      </c>
    </row>
    <row r="38" spans="1:9" ht="26.4" x14ac:dyDescent="0.25">
      <c r="A38" s="283" t="s">
        <v>768</v>
      </c>
      <c r="B38" s="283"/>
      <c r="C38" s="299"/>
      <c r="D38" s="310" t="s">
        <v>769</v>
      </c>
      <c r="E38" s="306"/>
      <c r="F38" s="286"/>
      <c r="G38" s="249"/>
      <c r="H38" s="244"/>
    </row>
    <row r="39" spans="1:9" ht="28.8" x14ac:dyDescent="0.25">
      <c r="A39" s="283"/>
      <c r="B39" s="283" t="s">
        <v>770</v>
      </c>
      <c r="C39" s="299"/>
      <c r="D39" s="293" t="s">
        <v>4818</v>
      </c>
      <c r="E39" s="306"/>
      <c r="F39" s="286"/>
      <c r="G39" s="249"/>
      <c r="H39" s="244"/>
      <c r="I39" s="305" t="s">
        <v>36</v>
      </c>
    </row>
    <row r="40" spans="1:9" ht="14.4" x14ac:dyDescent="0.25">
      <c r="A40" s="283"/>
      <c r="B40" s="283"/>
      <c r="C40" s="299" t="s">
        <v>86</v>
      </c>
      <c r="D40" s="293" t="s">
        <v>4819</v>
      </c>
      <c r="E40" s="289" t="s">
        <v>351</v>
      </c>
      <c r="F40" s="299"/>
      <c r="G40" s="300"/>
      <c r="H40" s="244">
        <f>F40*G40</f>
        <v>0</v>
      </c>
      <c r="I40" s="305" t="s">
        <v>36</v>
      </c>
    </row>
    <row r="41" spans="1:9" ht="14.4" x14ac:dyDescent="0.25">
      <c r="A41" s="283"/>
      <c r="B41" s="283"/>
      <c r="C41" s="299" t="s">
        <v>89</v>
      </c>
      <c r="D41" s="293" t="s">
        <v>4819</v>
      </c>
      <c r="E41" s="289" t="s">
        <v>351</v>
      </c>
      <c r="F41" s="299"/>
      <c r="G41" s="300"/>
      <c r="H41" s="244">
        <f>F41*G41</f>
        <v>0</v>
      </c>
      <c r="I41" s="305" t="s">
        <v>36</v>
      </c>
    </row>
    <row r="42" spans="1:9" ht="42.6" x14ac:dyDescent="0.25">
      <c r="A42" s="283"/>
      <c r="B42" s="283" t="s">
        <v>773</v>
      </c>
      <c r="C42" s="299"/>
      <c r="D42" s="293" t="s">
        <v>4820</v>
      </c>
      <c r="E42" s="289"/>
      <c r="F42" s="286"/>
      <c r="G42" s="249"/>
      <c r="H42" s="244"/>
      <c r="I42" s="305" t="s">
        <v>36</v>
      </c>
    </row>
    <row r="43" spans="1:9" ht="14.4" x14ac:dyDescent="0.25">
      <c r="A43" s="283"/>
      <c r="B43" s="283"/>
      <c r="C43" s="299" t="s">
        <v>86</v>
      </c>
      <c r="D43" s="293" t="s">
        <v>4819</v>
      </c>
      <c r="E43" s="289" t="s">
        <v>351</v>
      </c>
      <c r="F43" s="299"/>
      <c r="G43" s="300"/>
      <c r="H43" s="244">
        <f>F43*G43</f>
        <v>0</v>
      </c>
      <c r="I43" s="305" t="s">
        <v>36</v>
      </c>
    </row>
    <row r="44" spans="1:9" ht="14.4" x14ac:dyDescent="0.25">
      <c r="A44" s="283"/>
      <c r="B44" s="283"/>
      <c r="C44" s="299" t="s">
        <v>89</v>
      </c>
      <c r="D44" s="293" t="s">
        <v>4819</v>
      </c>
      <c r="E44" s="289" t="s">
        <v>351</v>
      </c>
      <c r="F44" s="299"/>
      <c r="G44" s="300"/>
      <c r="H44" s="244">
        <f>F44*G44</f>
        <v>0</v>
      </c>
      <c r="I44" s="305" t="s">
        <v>36</v>
      </c>
    </row>
    <row r="45" spans="1:9" ht="28.8" x14ac:dyDescent="0.25">
      <c r="A45" s="283"/>
      <c r="B45" s="283" t="s">
        <v>775</v>
      </c>
      <c r="C45" s="299"/>
      <c r="D45" s="293" t="s">
        <v>4821</v>
      </c>
      <c r="E45" s="289"/>
      <c r="F45" s="286"/>
      <c r="G45" s="249"/>
      <c r="H45" s="244"/>
      <c r="I45" s="305" t="s">
        <v>36</v>
      </c>
    </row>
    <row r="46" spans="1:9" ht="14.4" x14ac:dyDescent="0.25">
      <c r="A46" s="283"/>
      <c r="B46" s="283"/>
      <c r="C46" s="299" t="s">
        <v>86</v>
      </c>
      <c r="D46" s="293" t="s">
        <v>4819</v>
      </c>
      <c r="E46" s="289" t="s">
        <v>351</v>
      </c>
      <c r="F46" s="299"/>
      <c r="G46" s="300"/>
      <c r="H46" s="244">
        <f>F46*G46</f>
        <v>0</v>
      </c>
      <c r="I46" s="305" t="s">
        <v>36</v>
      </c>
    </row>
    <row r="47" spans="1:9" ht="14.4" x14ac:dyDescent="0.25">
      <c r="A47" s="283"/>
      <c r="B47" s="283"/>
      <c r="C47" s="299" t="s">
        <v>89</v>
      </c>
      <c r="D47" s="293" t="s">
        <v>4819</v>
      </c>
      <c r="E47" s="289" t="s">
        <v>351</v>
      </c>
      <c r="F47" s="299"/>
      <c r="G47" s="300"/>
      <c r="H47" s="244">
        <f>F47*G47</f>
        <v>0</v>
      </c>
      <c r="I47" s="305" t="s">
        <v>36</v>
      </c>
    </row>
    <row r="48" spans="1:9" ht="28.8" x14ac:dyDescent="0.25">
      <c r="A48" s="283"/>
      <c r="B48" s="283" t="s">
        <v>777</v>
      </c>
      <c r="C48" s="299"/>
      <c r="D48" s="293" t="s">
        <v>4822</v>
      </c>
      <c r="E48" s="286"/>
      <c r="F48" s="286"/>
      <c r="G48" s="249"/>
      <c r="H48" s="244"/>
      <c r="I48" s="305" t="s">
        <v>36</v>
      </c>
    </row>
    <row r="49" spans="1:9" ht="14.4" x14ac:dyDescent="0.25">
      <c r="A49" s="283"/>
      <c r="B49" s="283"/>
      <c r="C49" s="299" t="s">
        <v>86</v>
      </c>
      <c r="D49" s="293" t="s">
        <v>4823</v>
      </c>
      <c r="E49" s="289" t="s">
        <v>351</v>
      </c>
      <c r="F49" s="299"/>
      <c r="G49" s="300"/>
      <c r="H49" s="244">
        <f>F49*G49</f>
        <v>0</v>
      </c>
      <c r="I49" s="305" t="s">
        <v>36</v>
      </c>
    </row>
    <row r="50" spans="1:9" ht="14.4" x14ac:dyDescent="0.25">
      <c r="A50" s="283"/>
      <c r="B50" s="283"/>
      <c r="C50" s="299" t="s">
        <v>89</v>
      </c>
      <c r="D50" s="293" t="s">
        <v>4823</v>
      </c>
      <c r="E50" s="289" t="s">
        <v>351</v>
      </c>
      <c r="F50" s="299"/>
      <c r="G50" s="300"/>
      <c r="H50" s="244">
        <f>F50*G50</f>
        <v>0</v>
      </c>
      <c r="I50" s="305" t="s">
        <v>36</v>
      </c>
    </row>
    <row r="51" spans="1:9" ht="28.8" x14ac:dyDescent="0.25">
      <c r="A51" s="283"/>
      <c r="B51" s="283" t="s">
        <v>779</v>
      </c>
      <c r="C51" s="299"/>
      <c r="D51" s="293" t="s">
        <v>4824</v>
      </c>
      <c r="E51" s="289"/>
      <c r="F51" s="286"/>
      <c r="G51" s="249"/>
      <c r="H51" s="244"/>
      <c r="I51" s="305" t="s">
        <v>36</v>
      </c>
    </row>
    <row r="52" spans="1:9" ht="14.4" x14ac:dyDescent="0.25">
      <c r="A52" s="283"/>
      <c r="B52" s="283"/>
      <c r="C52" s="299" t="s">
        <v>86</v>
      </c>
      <c r="D52" s="293" t="s">
        <v>4819</v>
      </c>
      <c r="E52" s="289" t="s">
        <v>351</v>
      </c>
      <c r="F52" s="299"/>
      <c r="G52" s="300"/>
      <c r="H52" s="244">
        <f>F52*G52</f>
        <v>0</v>
      </c>
      <c r="I52" s="305" t="s">
        <v>36</v>
      </c>
    </row>
    <row r="53" spans="1:9" ht="14.4" x14ac:dyDescent="0.25">
      <c r="A53" s="283"/>
      <c r="B53" s="283"/>
      <c r="C53" s="299" t="s">
        <v>89</v>
      </c>
      <c r="D53" s="293" t="s">
        <v>4819</v>
      </c>
      <c r="E53" s="289" t="s">
        <v>351</v>
      </c>
      <c r="F53" s="299"/>
      <c r="G53" s="300"/>
      <c r="H53" s="244">
        <f>F53*G53</f>
        <v>0</v>
      </c>
      <c r="I53" s="305" t="s">
        <v>36</v>
      </c>
    </row>
    <row r="54" spans="1:9" ht="26.4" x14ac:dyDescent="0.25">
      <c r="A54" s="283" t="s">
        <v>781</v>
      </c>
      <c r="B54" s="283"/>
      <c r="C54" s="299"/>
      <c r="D54" s="310" t="s">
        <v>782</v>
      </c>
      <c r="E54" s="289"/>
      <c r="F54" s="286"/>
      <c r="G54" s="249"/>
      <c r="H54" s="244"/>
    </row>
    <row r="55" spans="1:9" ht="28.8" x14ac:dyDescent="0.25">
      <c r="A55" s="283"/>
      <c r="B55" s="283" t="s">
        <v>783</v>
      </c>
      <c r="C55" s="299"/>
      <c r="D55" s="293" t="s">
        <v>4825</v>
      </c>
      <c r="E55" s="289" t="s">
        <v>351</v>
      </c>
      <c r="F55" s="299"/>
      <c r="G55" s="300"/>
      <c r="H55" s="244">
        <f>F55*G55</f>
        <v>0</v>
      </c>
      <c r="I55" s="305" t="s">
        <v>36</v>
      </c>
    </row>
    <row r="56" spans="1:9" ht="28.8" x14ac:dyDescent="0.25">
      <c r="A56" s="283"/>
      <c r="B56" s="283" t="s">
        <v>785</v>
      </c>
      <c r="C56" s="299"/>
      <c r="D56" s="293" t="s">
        <v>4825</v>
      </c>
      <c r="E56" s="289" t="s">
        <v>351</v>
      </c>
      <c r="F56" s="299"/>
      <c r="G56" s="300"/>
      <c r="H56" s="244">
        <f>F56*G56</f>
        <v>0</v>
      </c>
      <c r="I56" s="305" t="s">
        <v>36</v>
      </c>
    </row>
    <row r="57" spans="1:9" ht="28.8" x14ac:dyDescent="0.25">
      <c r="A57" s="283"/>
      <c r="B57" s="283" t="s">
        <v>786</v>
      </c>
      <c r="C57" s="299"/>
      <c r="D57" s="293" t="s">
        <v>4825</v>
      </c>
      <c r="E57" s="289" t="s">
        <v>351</v>
      </c>
      <c r="F57" s="299"/>
      <c r="G57" s="300"/>
      <c r="H57" s="244">
        <f>F57*G57</f>
        <v>0</v>
      </c>
      <c r="I57" s="305" t="s">
        <v>36</v>
      </c>
    </row>
    <row r="58" spans="1:9" ht="14.4" x14ac:dyDescent="0.25">
      <c r="A58" s="283"/>
      <c r="B58" s="283" t="s">
        <v>787</v>
      </c>
      <c r="C58" s="299"/>
      <c r="D58" s="293" t="s">
        <v>4826</v>
      </c>
      <c r="E58" s="289" t="s">
        <v>351</v>
      </c>
      <c r="F58" s="299"/>
      <c r="G58" s="300"/>
      <c r="H58" s="244">
        <f>F58*G58</f>
        <v>0</v>
      </c>
      <c r="I58" s="305" t="s">
        <v>36</v>
      </c>
    </row>
    <row r="59" spans="1:9" ht="26.4" x14ac:dyDescent="0.25">
      <c r="A59" s="283" t="s">
        <v>788</v>
      </c>
      <c r="B59" s="283"/>
      <c r="C59" s="299"/>
      <c r="D59" s="308" t="s">
        <v>789</v>
      </c>
      <c r="E59" s="306"/>
      <c r="F59" s="286"/>
      <c r="G59" s="249"/>
      <c r="H59" s="244"/>
    </row>
    <row r="60" spans="1:9" ht="28.8" x14ac:dyDescent="0.25">
      <c r="A60" s="283"/>
      <c r="B60" s="283" t="s">
        <v>790</v>
      </c>
      <c r="C60" s="299"/>
      <c r="D60" s="293" t="s">
        <v>4827</v>
      </c>
      <c r="E60" s="289" t="s">
        <v>351</v>
      </c>
      <c r="F60" s="299"/>
      <c r="G60" s="300"/>
      <c r="H60" s="244">
        <f>F60*G60</f>
        <v>0</v>
      </c>
      <c r="I60" s="305" t="s">
        <v>36</v>
      </c>
    </row>
    <row r="61" spans="1:9" ht="28.8" x14ac:dyDescent="0.25">
      <c r="A61" s="283"/>
      <c r="B61" s="283" t="s">
        <v>792</v>
      </c>
      <c r="C61" s="299"/>
      <c r="D61" s="293" t="s">
        <v>4828</v>
      </c>
      <c r="E61" s="306" t="s">
        <v>4809</v>
      </c>
      <c r="F61" s="299"/>
      <c r="G61" s="300"/>
      <c r="H61" s="244">
        <f>F61*G61</f>
        <v>0</v>
      </c>
      <c r="I61" s="305" t="s">
        <v>36</v>
      </c>
    </row>
    <row r="62" spans="1:9" ht="28.8" x14ac:dyDescent="0.25">
      <c r="A62" s="283"/>
      <c r="B62" s="283" t="s">
        <v>794</v>
      </c>
      <c r="C62" s="299"/>
      <c r="D62" s="293" t="s">
        <v>4829</v>
      </c>
      <c r="E62" s="289" t="s">
        <v>351</v>
      </c>
      <c r="F62" s="299"/>
      <c r="G62" s="300"/>
      <c r="H62" s="244">
        <f>F62*G62</f>
        <v>0</v>
      </c>
      <c r="I62" s="305" t="s">
        <v>36</v>
      </c>
    </row>
    <row r="63" spans="1:9" ht="14.4" x14ac:dyDescent="0.25">
      <c r="A63" s="283"/>
      <c r="B63" s="283" t="s">
        <v>796</v>
      </c>
      <c r="C63" s="299"/>
      <c r="D63" s="293" t="s">
        <v>4830</v>
      </c>
      <c r="E63" s="289" t="s">
        <v>351</v>
      </c>
      <c r="F63" s="299"/>
      <c r="G63" s="300"/>
      <c r="H63" s="244">
        <f>F63*G63</f>
        <v>0</v>
      </c>
      <c r="I63" s="305" t="s">
        <v>36</v>
      </c>
    </row>
    <row r="64" spans="1:9" x14ac:dyDescent="0.25">
      <c r="A64" s="283"/>
      <c r="B64" s="283" t="s">
        <v>798</v>
      </c>
      <c r="C64" s="299"/>
      <c r="D64" s="293" t="s">
        <v>707</v>
      </c>
      <c r="E64" s="306"/>
      <c r="F64" s="286"/>
      <c r="G64" s="249"/>
      <c r="H64" s="244"/>
    </row>
    <row r="65" spans="1:9" ht="14.4" x14ac:dyDescent="0.25">
      <c r="A65" s="283"/>
      <c r="B65" s="283"/>
      <c r="C65" s="299" t="s">
        <v>86</v>
      </c>
      <c r="D65" s="293" t="s">
        <v>4831</v>
      </c>
      <c r="E65" s="289" t="s">
        <v>351</v>
      </c>
      <c r="F65" s="299"/>
      <c r="G65" s="300"/>
      <c r="H65" s="244">
        <f>F65*G65</f>
        <v>0</v>
      </c>
      <c r="I65" s="305" t="s">
        <v>36</v>
      </c>
    </row>
    <row r="66" spans="1:9" ht="14.4" x14ac:dyDescent="0.25">
      <c r="A66" s="283"/>
      <c r="B66" s="283"/>
      <c r="C66" s="299" t="s">
        <v>89</v>
      </c>
      <c r="D66" s="293" t="s">
        <v>4831</v>
      </c>
      <c r="E66" s="289" t="s">
        <v>351</v>
      </c>
      <c r="F66" s="299"/>
      <c r="G66" s="300"/>
      <c r="H66" s="244">
        <f>F66*G66</f>
        <v>0</v>
      </c>
      <c r="I66" s="305" t="s">
        <v>36</v>
      </c>
    </row>
    <row r="67" spans="1:9" ht="26.4" x14ac:dyDescent="0.25">
      <c r="A67" s="283" t="s">
        <v>799</v>
      </c>
      <c r="B67" s="283"/>
      <c r="C67" s="299"/>
      <c r="D67" s="310" t="s">
        <v>4832</v>
      </c>
      <c r="E67" s="289"/>
      <c r="F67" s="286"/>
      <c r="G67" s="249"/>
      <c r="H67" s="244"/>
    </row>
    <row r="68" spans="1:9" ht="28.8" x14ac:dyDescent="0.25">
      <c r="A68" s="283"/>
      <c r="B68" s="283" t="s">
        <v>801</v>
      </c>
      <c r="C68" s="299"/>
      <c r="D68" s="293" t="s">
        <v>4833</v>
      </c>
      <c r="E68" s="289"/>
      <c r="F68" s="286"/>
      <c r="G68" s="249"/>
      <c r="H68" s="244"/>
      <c r="I68" s="305" t="s">
        <v>36</v>
      </c>
    </row>
    <row r="69" spans="1:9" ht="14.4" x14ac:dyDescent="0.25">
      <c r="A69" s="283"/>
      <c r="B69" s="283"/>
      <c r="C69" s="299" t="s">
        <v>86</v>
      </c>
      <c r="D69" s="293" t="s">
        <v>4834</v>
      </c>
      <c r="E69" s="289" t="s">
        <v>351</v>
      </c>
      <c r="F69" s="299"/>
      <c r="G69" s="300"/>
      <c r="H69" s="244">
        <f>F69*G69</f>
        <v>0</v>
      </c>
      <c r="I69" s="305" t="s">
        <v>36</v>
      </c>
    </row>
    <row r="70" spans="1:9" ht="14.4" x14ac:dyDescent="0.25">
      <c r="A70" s="283"/>
      <c r="B70" s="283"/>
      <c r="C70" s="299" t="s">
        <v>89</v>
      </c>
      <c r="D70" s="293" t="s">
        <v>4834</v>
      </c>
      <c r="E70" s="289" t="s">
        <v>351</v>
      </c>
      <c r="F70" s="299"/>
      <c r="G70" s="300"/>
      <c r="H70" s="244">
        <f>F70*G70</f>
        <v>0</v>
      </c>
      <c r="I70" s="305" t="s">
        <v>36</v>
      </c>
    </row>
    <row r="71" spans="1:9" ht="14.4" x14ac:dyDescent="0.25">
      <c r="A71" s="283"/>
      <c r="B71" s="283"/>
      <c r="C71" s="299" t="s">
        <v>17</v>
      </c>
      <c r="D71" s="309" t="s">
        <v>4835</v>
      </c>
      <c r="E71" s="289" t="s">
        <v>351</v>
      </c>
      <c r="F71" s="299"/>
      <c r="G71" s="300"/>
      <c r="H71" s="244">
        <f>F71*G71</f>
        <v>0</v>
      </c>
      <c r="I71" s="305" t="s">
        <v>36</v>
      </c>
    </row>
    <row r="72" spans="1:9" ht="28.8" x14ac:dyDescent="0.25">
      <c r="A72" s="283"/>
      <c r="B72" s="283" t="s">
        <v>805</v>
      </c>
      <c r="C72" s="299"/>
      <c r="D72" s="293" t="s">
        <v>4833</v>
      </c>
      <c r="E72" s="289"/>
      <c r="F72" s="286"/>
      <c r="G72" s="249"/>
      <c r="H72" s="244"/>
      <c r="I72" s="305" t="s">
        <v>36</v>
      </c>
    </row>
    <row r="73" spans="1:9" ht="14.4" x14ac:dyDescent="0.25">
      <c r="A73" s="283"/>
      <c r="B73" s="283"/>
      <c r="C73" s="299" t="s">
        <v>86</v>
      </c>
      <c r="D73" s="293" t="s">
        <v>4834</v>
      </c>
      <c r="E73" s="289" t="s">
        <v>351</v>
      </c>
      <c r="F73" s="299"/>
      <c r="G73" s="300"/>
      <c r="H73" s="244">
        <f>F73*G73</f>
        <v>0</v>
      </c>
      <c r="I73" s="305" t="s">
        <v>36</v>
      </c>
    </row>
    <row r="74" spans="1:9" ht="14.4" x14ac:dyDescent="0.25">
      <c r="A74" s="283"/>
      <c r="B74" s="283"/>
      <c r="C74" s="299" t="s">
        <v>89</v>
      </c>
      <c r="D74" s="293" t="s">
        <v>4834</v>
      </c>
      <c r="E74" s="289" t="s">
        <v>351</v>
      </c>
      <c r="F74" s="299"/>
      <c r="G74" s="300"/>
      <c r="H74" s="244">
        <f>F74*G74</f>
        <v>0</v>
      </c>
      <c r="I74" s="305" t="s">
        <v>36</v>
      </c>
    </row>
    <row r="75" spans="1:9" ht="14.4" x14ac:dyDescent="0.25">
      <c r="A75" s="283"/>
      <c r="B75" s="283"/>
      <c r="C75" s="299" t="s">
        <v>17</v>
      </c>
      <c r="D75" s="293" t="s">
        <v>4826</v>
      </c>
      <c r="E75" s="289" t="s">
        <v>351</v>
      </c>
      <c r="F75" s="299"/>
      <c r="G75" s="300"/>
      <c r="H75" s="244">
        <f>F75*G75</f>
        <v>0</v>
      </c>
      <c r="I75" s="305" t="s">
        <v>36</v>
      </c>
    </row>
    <row r="76" spans="1:9" x14ac:dyDescent="0.25">
      <c r="A76" s="283"/>
      <c r="B76" s="283" t="s">
        <v>806</v>
      </c>
      <c r="C76" s="299"/>
      <c r="D76" s="293" t="s">
        <v>807</v>
      </c>
      <c r="E76" s="289"/>
      <c r="F76" s="286"/>
      <c r="G76" s="249"/>
      <c r="H76" s="244"/>
    </row>
    <row r="77" spans="1:9" ht="14.4" x14ac:dyDescent="0.25">
      <c r="A77" s="283"/>
      <c r="B77" s="283"/>
      <c r="C77" s="299" t="s">
        <v>86</v>
      </c>
      <c r="D77" s="293" t="s">
        <v>4836</v>
      </c>
      <c r="E77" s="289" t="s">
        <v>70</v>
      </c>
      <c r="F77" s="286"/>
      <c r="G77" s="249"/>
      <c r="H77" s="244">
        <f>F77*G77</f>
        <v>0</v>
      </c>
      <c r="I77" s="305" t="s">
        <v>36</v>
      </c>
    </row>
    <row r="78" spans="1:9" ht="14.4" x14ac:dyDescent="0.25">
      <c r="A78" s="283"/>
      <c r="B78" s="283"/>
      <c r="C78" s="299" t="s">
        <v>89</v>
      </c>
      <c r="D78" s="293" t="s">
        <v>4836</v>
      </c>
      <c r="E78" s="289" t="s">
        <v>70</v>
      </c>
      <c r="F78" s="286"/>
      <c r="G78" s="249"/>
      <c r="H78" s="244">
        <f>F78*G78</f>
        <v>0</v>
      </c>
      <c r="I78" s="305" t="s">
        <v>36</v>
      </c>
    </row>
    <row r="79" spans="1:9" x14ac:dyDescent="0.25">
      <c r="A79" s="283"/>
      <c r="B79" s="283" t="s">
        <v>809</v>
      </c>
      <c r="C79" s="299"/>
      <c r="D79" s="293" t="s">
        <v>810</v>
      </c>
      <c r="E79" s="289"/>
      <c r="F79" s="286"/>
      <c r="G79" s="249"/>
      <c r="H79" s="244"/>
    </row>
    <row r="80" spans="1:9" ht="28.8" x14ac:dyDescent="0.25">
      <c r="A80" s="283"/>
      <c r="B80" s="283"/>
      <c r="C80" s="299" t="s">
        <v>86</v>
      </c>
      <c r="D80" s="293" t="s">
        <v>4837</v>
      </c>
      <c r="E80" s="289" t="s">
        <v>70</v>
      </c>
      <c r="F80" s="286"/>
      <c r="G80" s="249"/>
      <c r="H80" s="244">
        <f>F80*G80</f>
        <v>0</v>
      </c>
      <c r="I80" s="305" t="s">
        <v>36</v>
      </c>
    </row>
    <row r="81" spans="1:9" ht="28.8" x14ac:dyDescent="0.25">
      <c r="A81" s="283"/>
      <c r="B81" s="283"/>
      <c r="C81" s="299" t="s">
        <v>89</v>
      </c>
      <c r="D81" s="293" t="s">
        <v>4837</v>
      </c>
      <c r="E81" s="289" t="s">
        <v>70</v>
      </c>
      <c r="F81" s="286"/>
      <c r="G81" s="249"/>
      <c r="H81" s="244">
        <f>F81*G81</f>
        <v>0</v>
      </c>
      <c r="I81" s="305" t="s">
        <v>36</v>
      </c>
    </row>
    <row r="82" spans="1:9" ht="14.4" x14ac:dyDescent="0.25">
      <c r="A82" s="283"/>
      <c r="B82" s="283"/>
      <c r="C82" s="299" t="s">
        <v>17</v>
      </c>
      <c r="D82" s="293" t="s">
        <v>4826</v>
      </c>
      <c r="E82" s="289" t="s">
        <v>70</v>
      </c>
      <c r="F82" s="286"/>
      <c r="G82" s="249"/>
      <c r="H82" s="244">
        <f>F82*G82</f>
        <v>0</v>
      </c>
      <c r="I82" s="305" t="s">
        <v>36</v>
      </c>
    </row>
    <row r="83" spans="1:9" ht="27.6" x14ac:dyDescent="0.25">
      <c r="A83" s="283"/>
      <c r="B83" s="283" t="s">
        <v>812</v>
      </c>
      <c r="C83" s="299"/>
      <c r="D83" s="309" t="s">
        <v>813</v>
      </c>
      <c r="E83" s="289"/>
      <c r="F83" s="286"/>
      <c r="G83" s="249"/>
      <c r="H83" s="248"/>
    </row>
    <row r="84" spans="1:9" ht="28.8" x14ac:dyDescent="0.25">
      <c r="A84" s="283"/>
      <c r="B84" s="283"/>
      <c r="C84" s="299" t="s">
        <v>86</v>
      </c>
      <c r="D84" s="293" t="s">
        <v>4837</v>
      </c>
      <c r="E84" s="289" t="s">
        <v>70</v>
      </c>
      <c r="F84" s="286"/>
      <c r="G84" s="249"/>
      <c r="H84" s="244">
        <f>F84*G84</f>
        <v>0</v>
      </c>
      <c r="I84" s="305" t="s">
        <v>36</v>
      </c>
    </row>
    <row r="85" spans="1:9" ht="28.8" x14ac:dyDescent="0.25">
      <c r="A85" s="283"/>
      <c r="B85" s="283"/>
      <c r="C85" s="299" t="s">
        <v>89</v>
      </c>
      <c r="D85" s="293" t="s">
        <v>4837</v>
      </c>
      <c r="E85" s="289" t="s">
        <v>70</v>
      </c>
      <c r="F85" s="286"/>
      <c r="G85" s="249"/>
      <c r="H85" s="244">
        <f>F85*G85</f>
        <v>0</v>
      </c>
      <c r="I85" s="305" t="s">
        <v>36</v>
      </c>
    </row>
    <row r="86" spans="1:9" ht="14.4" x14ac:dyDescent="0.25">
      <c r="A86" s="283"/>
      <c r="B86" s="283"/>
      <c r="C86" s="299" t="s">
        <v>17</v>
      </c>
      <c r="D86" s="293" t="s">
        <v>4826</v>
      </c>
      <c r="E86" s="289" t="s">
        <v>70</v>
      </c>
      <c r="F86" s="286"/>
      <c r="G86" s="249"/>
      <c r="H86" s="244">
        <f>F86*G86</f>
        <v>0</v>
      </c>
      <c r="I86" s="305" t="s">
        <v>36</v>
      </c>
    </row>
    <row r="87" spans="1:9" ht="26.4" x14ac:dyDescent="0.25">
      <c r="A87" s="283" t="s">
        <v>814</v>
      </c>
      <c r="B87" s="283"/>
      <c r="C87" s="299"/>
      <c r="D87" s="310" t="s">
        <v>815</v>
      </c>
      <c r="E87" s="289"/>
      <c r="F87" s="286"/>
      <c r="G87" s="249"/>
      <c r="H87" s="244"/>
    </row>
    <row r="88" spans="1:9" x14ac:dyDescent="0.25">
      <c r="A88" s="283"/>
      <c r="B88" s="283" t="s">
        <v>816</v>
      </c>
      <c r="C88" s="299"/>
      <c r="D88" s="309" t="s">
        <v>817</v>
      </c>
      <c r="E88" s="289"/>
      <c r="F88" s="286"/>
      <c r="G88" s="249"/>
      <c r="H88" s="244"/>
    </row>
    <row r="89" spans="1:9" ht="28.8" x14ac:dyDescent="0.25">
      <c r="A89" s="283"/>
      <c r="B89" s="283"/>
      <c r="C89" s="299" t="s">
        <v>86</v>
      </c>
      <c r="D89" s="293" t="s">
        <v>4838</v>
      </c>
      <c r="E89" s="289" t="s">
        <v>351</v>
      </c>
      <c r="F89" s="299"/>
      <c r="G89" s="300"/>
      <c r="H89" s="244">
        <f>F89*G89</f>
        <v>0</v>
      </c>
      <c r="I89" s="305" t="s">
        <v>36</v>
      </c>
    </row>
    <row r="90" spans="1:9" ht="28.8" x14ac:dyDescent="0.25">
      <c r="A90" s="283"/>
      <c r="B90" s="283"/>
      <c r="C90" s="299" t="s">
        <v>89</v>
      </c>
      <c r="D90" s="293" t="s">
        <v>4838</v>
      </c>
      <c r="E90" s="289" t="s">
        <v>351</v>
      </c>
      <c r="F90" s="299"/>
      <c r="G90" s="300"/>
      <c r="H90" s="244">
        <f>F90*G90</f>
        <v>0</v>
      </c>
      <c r="I90" s="305" t="s">
        <v>36</v>
      </c>
    </row>
    <row r="91" spans="1:9" x14ac:dyDescent="0.25">
      <c r="A91" s="283"/>
      <c r="B91" s="283" t="s">
        <v>819</v>
      </c>
      <c r="C91" s="299"/>
      <c r="D91" s="309" t="s">
        <v>820</v>
      </c>
      <c r="E91" s="289"/>
      <c r="F91" s="286"/>
      <c r="G91" s="249"/>
      <c r="H91" s="244"/>
    </row>
    <row r="92" spans="1:9" ht="28.8" x14ac:dyDescent="0.25">
      <c r="A92" s="283"/>
      <c r="B92" s="283"/>
      <c r="C92" s="299" t="s">
        <v>86</v>
      </c>
      <c r="D92" s="293" t="s">
        <v>4839</v>
      </c>
      <c r="E92" s="289" t="s">
        <v>351</v>
      </c>
      <c r="F92" s="299"/>
      <c r="G92" s="300"/>
      <c r="H92" s="244">
        <f>F92*G92</f>
        <v>0</v>
      </c>
      <c r="I92" s="305" t="s">
        <v>36</v>
      </c>
    </row>
    <row r="93" spans="1:9" ht="28.8" x14ac:dyDescent="0.25">
      <c r="A93" s="283"/>
      <c r="B93" s="283"/>
      <c r="C93" s="299" t="s">
        <v>89</v>
      </c>
      <c r="D93" s="293" t="s">
        <v>4839</v>
      </c>
      <c r="E93" s="289" t="s">
        <v>351</v>
      </c>
      <c r="F93" s="299"/>
      <c r="G93" s="300"/>
      <c r="H93" s="244">
        <f>F93*G93</f>
        <v>0</v>
      </c>
      <c r="I93" s="305" t="s">
        <v>36</v>
      </c>
    </row>
    <row r="94" spans="1:9" x14ac:dyDescent="0.25">
      <c r="A94" s="283" t="s">
        <v>822</v>
      </c>
      <c r="B94" s="283"/>
      <c r="C94" s="299"/>
      <c r="D94" s="310" t="s">
        <v>4840</v>
      </c>
      <c r="E94" s="289" t="s">
        <v>351</v>
      </c>
      <c r="F94" s="299"/>
      <c r="G94" s="300"/>
      <c r="H94" s="244">
        <f>F94*G94</f>
        <v>0</v>
      </c>
    </row>
    <row r="95" spans="1:9" x14ac:dyDescent="0.25">
      <c r="A95" s="283" t="s">
        <v>824</v>
      </c>
      <c r="B95" s="283"/>
      <c r="C95" s="299"/>
      <c r="D95" s="310" t="s">
        <v>4841</v>
      </c>
      <c r="E95" s="289"/>
      <c r="F95" s="286"/>
      <c r="G95" s="249"/>
      <c r="H95" s="244"/>
    </row>
    <row r="96" spans="1:9" ht="14.4" x14ac:dyDescent="0.25">
      <c r="A96" s="283"/>
      <c r="B96" s="283" t="s">
        <v>826</v>
      </c>
      <c r="C96" s="299"/>
      <c r="D96" s="293" t="s">
        <v>4842</v>
      </c>
      <c r="E96" s="289" t="s">
        <v>0</v>
      </c>
      <c r="F96" s="299"/>
      <c r="G96" s="300"/>
      <c r="H96" s="244">
        <f t="shared" ref="H96:H106" si="1">F96*G96</f>
        <v>0</v>
      </c>
      <c r="I96" s="305" t="s">
        <v>36</v>
      </c>
    </row>
    <row r="97" spans="1:9" ht="14.4" x14ac:dyDescent="0.25">
      <c r="A97" s="283"/>
      <c r="B97" s="283" t="s">
        <v>828</v>
      </c>
      <c r="C97" s="299"/>
      <c r="D97" s="293" t="s">
        <v>4842</v>
      </c>
      <c r="E97" s="289" t="s">
        <v>0</v>
      </c>
      <c r="F97" s="299"/>
      <c r="G97" s="300"/>
      <c r="H97" s="244">
        <f t="shared" si="1"/>
        <v>0</v>
      </c>
      <c r="I97" s="305" t="s">
        <v>36</v>
      </c>
    </row>
    <row r="98" spans="1:9" ht="57.6" x14ac:dyDescent="0.25">
      <c r="A98" s="283" t="s">
        <v>829</v>
      </c>
      <c r="B98" s="283"/>
      <c r="C98" s="299"/>
      <c r="D98" s="293" t="s">
        <v>4843</v>
      </c>
      <c r="E98" s="292"/>
      <c r="F98" s="299"/>
      <c r="G98" s="300"/>
      <c r="H98" s="244">
        <f t="shared" si="1"/>
        <v>0</v>
      </c>
      <c r="I98" s="305" t="s">
        <v>36</v>
      </c>
    </row>
    <row r="99" spans="1:9" x14ac:dyDescent="0.25">
      <c r="A99" s="283" t="s">
        <v>831</v>
      </c>
      <c r="B99" s="283"/>
      <c r="C99" s="299"/>
      <c r="D99" s="293"/>
      <c r="E99" s="292"/>
      <c r="F99" s="299"/>
      <c r="G99" s="300"/>
      <c r="H99" s="244">
        <f t="shared" si="1"/>
        <v>0</v>
      </c>
      <c r="I99" s="305" t="s">
        <v>36</v>
      </c>
    </row>
    <row r="100" spans="1:9" x14ac:dyDescent="0.25">
      <c r="A100" s="283" t="s">
        <v>832</v>
      </c>
      <c r="B100" s="283"/>
      <c r="C100" s="299"/>
      <c r="D100" s="293"/>
      <c r="E100" s="292"/>
      <c r="F100" s="299"/>
      <c r="G100" s="300"/>
      <c r="H100" s="244">
        <f t="shared" si="1"/>
        <v>0</v>
      </c>
      <c r="I100" s="305" t="s">
        <v>36</v>
      </c>
    </row>
    <row r="101" spans="1:9" x14ac:dyDescent="0.25">
      <c r="A101" s="283" t="s">
        <v>833</v>
      </c>
      <c r="B101" s="283"/>
      <c r="C101" s="299"/>
      <c r="D101" s="293"/>
      <c r="E101" s="292"/>
      <c r="F101" s="299"/>
      <c r="G101" s="300"/>
      <c r="H101" s="244">
        <f t="shared" si="1"/>
        <v>0</v>
      </c>
      <c r="I101" s="305" t="s">
        <v>36</v>
      </c>
    </row>
    <row r="102" spans="1:9" x14ac:dyDescent="0.25">
      <c r="A102" s="283" t="s">
        <v>834</v>
      </c>
      <c r="B102" s="283"/>
      <c r="C102" s="299"/>
      <c r="D102" s="293"/>
      <c r="E102" s="292"/>
      <c r="F102" s="299"/>
      <c r="G102" s="300"/>
      <c r="H102" s="244">
        <f t="shared" si="1"/>
        <v>0</v>
      </c>
      <c r="I102" s="305" t="s">
        <v>36</v>
      </c>
    </row>
    <row r="103" spans="1:9" x14ac:dyDescent="0.25">
      <c r="A103" s="283" t="s">
        <v>835</v>
      </c>
      <c r="B103" s="283"/>
      <c r="C103" s="299"/>
      <c r="D103" s="293"/>
      <c r="E103" s="292"/>
      <c r="F103" s="299"/>
      <c r="G103" s="300"/>
      <c r="H103" s="244">
        <f t="shared" si="1"/>
        <v>0</v>
      </c>
      <c r="I103" s="305" t="s">
        <v>36</v>
      </c>
    </row>
    <row r="104" spans="1:9" x14ac:dyDescent="0.25">
      <c r="A104" s="283" t="s">
        <v>836</v>
      </c>
      <c r="B104" s="283"/>
      <c r="C104" s="299"/>
      <c r="D104" s="293"/>
      <c r="E104" s="292"/>
      <c r="F104" s="299"/>
      <c r="G104" s="300"/>
      <c r="H104" s="244">
        <f t="shared" si="1"/>
        <v>0</v>
      </c>
      <c r="I104" s="305" t="s">
        <v>36</v>
      </c>
    </row>
    <row r="105" spans="1:9" x14ac:dyDescent="0.25">
      <c r="A105" s="283" t="s">
        <v>837</v>
      </c>
      <c r="B105" s="283"/>
      <c r="C105" s="299"/>
      <c r="D105" s="293"/>
      <c r="E105" s="292"/>
      <c r="F105" s="299"/>
      <c r="G105" s="300"/>
      <c r="H105" s="244">
        <f t="shared" si="1"/>
        <v>0</v>
      </c>
      <c r="I105" s="305" t="s">
        <v>36</v>
      </c>
    </row>
    <row r="106" spans="1:9" x14ac:dyDescent="0.25">
      <c r="A106" s="283" t="s">
        <v>838</v>
      </c>
      <c r="B106" s="283"/>
      <c r="C106" s="299"/>
      <c r="D106" s="293"/>
      <c r="E106" s="292"/>
      <c r="F106" s="299"/>
      <c r="G106" s="300"/>
      <c r="H106" s="244">
        <f t="shared" si="1"/>
        <v>0</v>
      </c>
      <c r="I106" s="305" t="s">
        <v>36</v>
      </c>
    </row>
    <row r="107" spans="1:9" ht="26.4" x14ac:dyDescent="0.25">
      <c r="A107" s="283" t="s">
        <v>839</v>
      </c>
      <c r="B107" s="283"/>
      <c r="C107" s="299"/>
      <c r="D107" s="310" t="s">
        <v>840</v>
      </c>
      <c r="E107" s="289"/>
      <c r="F107" s="286"/>
      <c r="G107" s="249"/>
      <c r="H107" s="244"/>
    </row>
    <row r="108" spans="1:9" ht="43.2" x14ac:dyDescent="0.25">
      <c r="A108" s="283"/>
      <c r="B108" s="283" t="s">
        <v>841</v>
      </c>
      <c r="C108" s="299"/>
      <c r="D108" s="291" t="s">
        <v>4844</v>
      </c>
      <c r="E108" s="289"/>
      <c r="F108" s="286"/>
      <c r="G108" s="249"/>
      <c r="H108" s="244"/>
      <c r="I108" s="305" t="s">
        <v>36</v>
      </c>
    </row>
    <row r="109" spans="1:9" ht="14.4" x14ac:dyDescent="0.25">
      <c r="A109" s="283"/>
      <c r="B109" s="283"/>
      <c r="C109" s="299" t="s">
        <v>86</v>
      </c>
      <c r="D109" s="293" t="s">
        <v>4812</v>
      </c>
      <c r="E109" s="289" t="s">
        <v>0</v>
      </c>
      <c r="F109" s="299"/>
      <c r="G109" s="300"/>
      <c r="H109" s="244">
        <f>F109*G109</f>
        <v>0</v>
      </c>
      <c r="I109" s="305" t="s">
        <v>36</v>
      </c>
    </row>
    <row r="110" spans="1:9" ht="14.4" x14ac:dyDescent="0.25">
      <c r="A110" s="283"/>
      <c r="B110" s="283"/>
      <c r="C110" s="299" t="s">
        <v>89</v>
      </c>
      <c r="D110" s="293" t="s">
        <v>4812</v>
      </c>
      <c r="E110" s="289" t="s">
        <v>0</v>
      </c>
      <c r="F110" s="299"/>
      <c r="G110" s="300"/>
      <c r="H110" s="244">
        <f>F110*G110</f>
        <v>0</v>
      </c>
      <c r="I110" s="305" t="s">
        <v>36</v>
      </c>
    </row>
    <row r="111" spans="1:9" ht="43.2" x14ac:dyDescent="0.25">
      <c r="A111" s="283"/>
      <c r="B111" s="283" t="s">
        <v>843</v>
      </c>
      <c r="C111" s="299"/>
      <c r="D111" s="291" t="s">
        <v>4844</v>
      </c>
      <c r="E111" s="289"/>
      <c r="F111" s="286"/>
      <c r="G111" s="249"/>
      <c r="H111" s="244"/>
      <c r="I111" s="305" t="s">
        <v>36</v>
      </c>
    </row>
    <row r="112" spans="1:9" ht="14.4" x14ac:dyDescent="0.25">
      <c r="A112" s="283"/>
      <c r="B112" s="283"/>
      <c r="C112" s="299" t="s">
        <v>86</v>
      </c>
      <c r="D112" s="293" t="s">
        <v>4812</v>
      </c>
      <c r="E112" s="289" t="s">
        <v>0</v>
      </c>
      <c r="F112" s="299"/>
      <c r="G112" s="300"/>
      <c r="H112" s="244">
        <f>F112*G112</f>
        <v>0</v>
      </c>
      <c r="I112" s="305" t="s">
        <v>36</v>
      </c>
    </row>
    <row r="113" spans="1:9" ht="14.4" x14ac:dyDescent="0.25">
      <c r="A113" s="283"/>
      <c r="B113" s="283"/>
      <c r="C113" s="299" t="s">
        <v>89</v>
      </c>
      <c r="D113" s="293" t="s">
        <v>4812</v>
      </c>
      <c r="E113" s="289" t="s">
        <v>0</v>
      </c>
      <c r="F113" s="299"/>
      <c r="G113" s="300"/>
      <c r="H113" s="244">
        <f>F113*G113</f>
        <v>0</v>
      </c>
      <c r="I113" s="305" t="s">
        <v>36</v>
      </c>
    </row>
    <row r="114" spans="1:9" ht="14.4" x14ac:dyDescent="0.25">
      <c r="A114" s="283"/>
      <c r="B114" s="283" t="s">
        <v>844</v>
      </c>
      <c r="C114" s="299"/>
      <c r="D114" s="293" t="s">
        <v>4826</v>
      </c>
      <c r="E114" s="311"/>
      <c r="F114" s="299"/>
      <c r="G114" s="300"/>
      <c r="H114" s="244">
        <f>F114*G114</f>
        <v>0</v>
      </c>
      <c r="I114" s="305" t="s">
        <v>36</v>
      </c>
    </row>
    <row r="115" spans="1:9" ht="39.6" x14ac:dyDescent="0.25">
      <c r="A115" s="283" t="s">
        <v>845</v>
      </c>
      <c r="B115" s="283"/>
      <c r="C115" s="299"/>
      <c r="D115" s="290" t="s">
        <v>846</v>
      </c>
      <c r="E115" s="289"/>
      <c r="F115" s="286"/>
      <c r="G115" s="249"/>
      <c r="H115" s="244"/>
    </row>
    <row r="116" spans="1:9" ht="28.8" x14ac:dyDescent="0.25">
      <c r="A116" s="283"/>
      <c r="B116" s="283" t="s">
        <v>847</v>
      </c>
      <c r="C116" s="299"/>
      <c r="D116" s="293" t="s">
        <v>4845</v>
      </c>
      <c r="E116" s="306"/>
      <c r="F116" s="286"/>
      <c r="G116" s="249"/>
      <c r="H116" s="244"/>
      <c r="I116" s="305" t="s">
        <v>36</v>
      </c>
    </row>
    <row r="117" spans="1:9" ht="14.4" x14ac:dyDescent="0.25">
      <c r="A117" s="283"/>
      <c r="B117" s="283"/>
      <c r="C117" s="299" t="s">
        <v>86</v>
      </c>
      <c r="D117" s="293" t="s">
        <v>4812</v>
      </c>
      <c r="E117" s="289" t="s">
        <v>351</v>
      </c>
      <c r="F117" s="299"/>
      <c r="G117" s="300"/>
      <c r="H117" s="244">
        <f>F117*G117</f>
        <v>0</v>
      </c>
      <c r="I117" s="305" t="s">
        <v>36</v>
      </c>
    </row>
    <row r="118" spans="1:9" ht="14.4" x14ac:dyDescent="0.25">
      <c r="A118" s="283"/>
      <c r="B118" s="283"/>
      <c r="C118" s="299" t="s">
        <v>89</v>
      </c>
      <c r="D118" s="293" t="s">
        <v>4812</v>
      </c>
      <c r="E118" s="289" t="s">
        <v>351</v>
      </c>
      <c r="F118" s="299"/>
      <c r="G118" s="300"/>
      <c r="H118" s="244">
        <f>F118*G118</f>
        <v>0</v>
      </c>
      <c r="I118" s="305" t="s">
        <v>36</v>
      </c>
    </row>
    <row r="119" spans="1:9" ht="28.8" x14ac:dyDescent="0.25">
      <c r="A119" s="283"/>
      <c r="B119" s="283" t="s">
        <v>849</v>
      </c>
      <c r="C119" s="299"/>
      <c r="D119" s="293" t="s">
        <v>4845</v>
      </c>
      <c r="E119" s="289"/>
      <c r="F119" s="286"/>
      <c r="G119" s="249"/>
      <c r="H119" s="244"/>
      <c r="I119" s="305" t="s">
        <v>36</v>
      </c>
    </row>
    <row r="120" spans="1:9" ht="14.4" x14ac:dyDescent="0.25">
      <c r="A120" s="283"/>
      <c r="B120" s="283"/>
      <c r="C120" s="299" t="s">
        <v>86</v>
      </c>
      <c r="D120" s="293" t="s">
        <v>4812</v>
      </c>
      <c r="E120" s="289" t="s">
        <v>351</v>
      </c>
      <c r="F120" s="299"/>
      <c r="G120" s="300"/>
      <c r="H120" s="244">
        <f>F120*G120</f>
        <v>0</v>
      </c>
      <c r="I120" s="305" t="s">
        <v>36</v>
      </c>
    </row>
    <row r="121" spans="1:9" ht="14.4" x14ac:dyDescent="0.25">
      <c r="A121" s="283"/>
      <c r="B121" s="283"/>
      <c r="C121" s="299" t="s">
        <v>89</v>
      </c>
      <c r="D121" s="293" t="s">
        <v>4812</v>
      </c>
      <c r="E121" s="289" t="s">
        <v>351</v>
      </c>
      <c r="F121" s="299"/>
      <c r="G121" s="300"/>
      <c r="H121" s="244">
        <f>F121*G121</f>
        <v>0</v>
      </c>
      <c r="I121" s="305" t="s">
        <v>36</v>
      </c>
    </row>
    <row r="122" spans="1:9" ht="14.4" x14ac:dyDescent="0.25">
      <c r="A122" s="283"/>
      <c r="B122" s="283" t="s">
        <v>850</v>
      </c>
      <c r="C122" s="299"/>
      <c r="D122" s="293" t="s">
        <v>4826</v>
      </c>
      <c r="E122" s="311"/>
      <c r="F122" s="299"/>
      <c r="G122" s="300"/>
      <c r="H122" s="244">
        <f>F122*G122</f>
        <v>0</v>
      </c>
      <c r="I122" s="305" t="s">
        <v>36</v>
      </c>
    </row>
    <row r="123" spans="1:9" ht="26.4" x14ac:dyDescent="0.25">
      <c r="A123" s="283" t="s">
        <v>851</v>
      </c>
      <c r="B123" s="283"/>
      <c r="C123" s="299"/>
      <c r="D123" s="310" t="s">
        <v>852</v>
      </c>
      <c r="E123" s="289"/>
      <c r="F123" s="286"/>
      <c r="G123" s="249"/>
      <c r="H123" s="244"/>
    </row>
    <row r="124" spans="1:9" ht="28.8" x14ac:dyDescent="0.25">
      <c r="A124" s="283"/>
      <c r="B124" s="283" t="s">
        <v>853</v>
      </c>
      <c r="C124" s="299"/>
      <c r="D124" s="293" t="s">
        <v>4846</v>
      </c>
      <c r="E124" s="289"/>
      <c r="F124" s="286"/>
      <c r="G124" s="300"/>
      <c r="H124" s="244"/>
      <c r="I124" s="305" t="s">
        <v>36</v>
      </c>
    </row>
    <row r="125" spans="1:9" ht="14.4" x14ac:dyDescent="0.25">
      <c r="A125" s="283"/>
      <c r="B125" s="283"/>
      <c r="C125" s="299" t="s">
        <v>86</v>
      </c>
      <c r="D125" s="293" t="s">
        <v>4812</v>
      </c>
      <c r="E125" s="289" t="s">
        <v>351</v>
      </c>
      <c r="F125" s="299"/>
      <c r="G125" s="300"/>
      <c r="H125" s="244">
        <f>F125*G125</f>
        <v>0</v>
      </c>
      <c r="I125" s="305" t="s">
        <v>36</v>
      </c>
    </row>
    <row r="126" spans="1:9" ht="14.4" x14ac:dyDescent="0.25">
      <c r="A126" s="283"/>
      <c r="B126" s="283"/>
      <c r="C126" s="299" t="s">
        <v>89</v>
      </c>
      <c r="D126" s="293" t="s">
        <v>4812</v>
      </c>
      <c r="E126" s="289" t="s">
        <v>351</v>
      </c>
      <c r="F126" s="299"/>
      <c r="G126" s="300"/>
      <c r="H126" s="244">
        <f>F126*G126</f>
        <v>0</v>
      </c>
      <c r="I126" s="305" t="s">
        <v>36</v>
      </c>
    </row>
    <row r="127" spans="1:9" ht="28.8" x14ac:dyDescent="0.25">
      <c r="A127" s="283"/>
      <c r="B127" s="283" t="s">
        <v>855</v>
      </c>
      <c r="C127" s="299"/>
      <c r="D127" s="293" t="s">
        <v>4847</v>
      </c>
      <c r="E127" s="289"/>
      <c r="F127" s="286"/>
      <c r="G127" s="249"/>
      <c r="H127" s="244"/>
      <c r="I127" s="305" t="s">
        <v>36</v>
      </c>
    </row>
    <row r="128" spans="1:9" ht="14.4" x14ac:dyDescent="0.25">
      <c r="A128" s="283"/>
      <c r="B128" s="283"/>
      <c r="C128" s="299" t="s">
        <v>86</v>
      </c>
      <c r="D128" s="293" t="s">
        <v>4812</v>
      </c>
      <c r="E128" s="289" t="s">
        <v>351</v>
      </c>
      <c r="F128" s="299"/>
      <c r="G128" s="300"/>
      <c r="H128" s="244">
        <f>F128*G128</f>
        <v>0</v>
      </c>
      <c r="I128" s="305" t="s">
        <v>36</v>
      </c>
    </row>
    <row r="129" spans="1:9" ht="14.4" x14ac:dyDescent="0.25">
      <c r="A129" s="283"/>
      <c r="B129" s="283"/>
      <c r="C129" s="299" t="s">
        <v>89</v>
      </c>
      <c r="D129" s="293" t="s">
        <v>4812</v>
      </c>
      <c r="E129" s="289" t="s">
        <v>351</v>
      </c>
      <c r="F129" s="299"/>
      <c r="G129" s="300"/>
      <c r="H129" s="244">
        <f>F129*G129</f>
        <v>0</v>
      </c>
      <c r="I129" s="305" t="s">
        <v>36</v>
      </c>
    </row>
    <row r="130" spans="1:9" ht="14.4" x14ac:dyDescent="0.25">
      <c r="A130" s="283"/>
      <c r="B130" s="283" t="s">
        <v>857</v>
      </c>
      <c r="C130" s="299"/>
      <c r="D130" s="293" t="s">
        <v>4826</v>
      </c>
      <c r="E130" s="311"/>
      <c r="F130" s="299"/>
      <c r="G130" s="300"/>
      <c r="H130" s="244">
        <f>F130*G130</f>
        <v>0</v>
      </c>
      <c r="I130" s="305" t="s">
        <v>36</v>
      </c>
    </row>
    <row r="131" spans="1:9" ht="39.6" x14ac:dyDescent="0.25">
      <c r="A131" s="283" t="s">
        <v>858</v>
      </c>
      <c r="B131" s="283"/>
      <c r="C131" s="299"/>
      <c r="D131" s="290" t="s">
        <v>859</v>
      </c>
      <c r="E131" s="289"/>
      <c r="F131" s="286"/>
      <c r="G131" s="249"/>
      <c r="H131" s="244"/>
    </row>
    <row r="132" spans="1:9" ht="28.8" x14ac:dyDescent="0.25">
      <c r="A132" s="283"/>
      <c r="B132" s="283" t="s">
        <v>860</v>
      </c>
      <c r="C132" s="299"/>
      <c r="D132" s="293" t="s">
        <v>4848</v>
      </c>
      <c r="E132" s="289"/>
      <c r="F132" s="286"/>
      <c r="G132" s="249"/>
      <c r="H132" s="244"/>
      <c r="I132" s="305" t="s">
        <v>36</v>
      </c>
    </row>
    <row r="133" spans="1:9" ht="14.4" x14ac:dyDescent="0.25">
      <c r="A133" s="283"/>
      <c r="B133" s="283"/>
      <c r="C133" s="299" t="s">
        <v>86</v>
      </c>
      <c r="D133" s="293" t="s">
        <v>4812</v>
      </c>
      <c r="E133" s="289" t="s">
        <v>351</v>
      </c>
      <c r="F133" s="299"/>
      <c r="G133" s="300"/>
      <c r="H133" s="244">
        <f>F133*G133</f>
        <v>0</v>
      </c>
      <c r="I133" s="305" t="s">
        <v>36</v>
      </c>
    </row>
    <row r="134" spans="1:9" ht="14.4" x14ac:dyDescent="0.25">
      <c r="A134" s="283"/>
      <c r="B134" s="283"/>
      <c r="C134" s="299" t="s">
        <v>89</v>
      </c>
      <c r="D134" s="293" t="s">
        <v>4812</v>
      </c>
      <c r="E134" s="289" t="s">
        <v>351</v>
      </c>
      <c r="F134" s="299"/>
      <c r="G134" s="300"/>
      <c r="H134" s="244">
        <f>F134*G134</f>
        <v>0</v>
      </c>
      <c r="I134" s="305" t="s">
        <v>36</v>
      </c>
    </row>
    <row r="135" spans="1:9" ht="28.8" x14ac:dyDescent="0.25">
      <c r="A135" s="283"/>
      <c r="B135" s="283" t="s">
        <v>862</v>
      </c>
      <c r="C135" s="299"/>
      <c r="D135" s="293" t="s">
        <v>4848</v>
      </c>
      <c r="E135" s="289"/>
      <c r="F135" s="286"/>
      <c r="G135" s="249"/>
      <c r="H135" s="244"/>
      <c r="I135" s="305" t="s">
        <v>36</v>
      </c>
    </row>
    <row r="136" spans="1:9" ht="14.4" x14ac:dyDescent="0.25">
      <c r="A136" s="283"/>
      <c r="B136" s="283"/>
      <c r="C136" s="299" t="s">
        <v>86</v>
      </c>
      <c r="D136" s="293" t="s">
        <v>4812</v>
      </c>
      <c r="E136" s="289" t="s">
        <v>351</v>
      </c>
      <c r="F136" s="299"/>
      <c r="G136" s="300"/>
      <c r="H136" s="244">
        <f>F136*G136</f>
        <v>0</v>
      </c>
      <c r="I136" s="305" t="s">
        <v>36</v>
      </c>
    </row>
    <row r="137" spans="1:9" ht="14.4" x14ac:dyDescent="0.25">
      <c r="A137" s="283"/>
      <c r="B137" s="283"/>
      <c r="C137" s="299" t="s">
        <v>89</v>
      </c>
      <c r="D137" s="293" t="s">
        <v>4812</v>
      </c>
      <c r="E137" s="289" t="s">
        <v>351</v>
      </c>
      <c r="F137" s="299"/>
      <c r="G137" s="300"/>
      <c r="H137" s="244">
        <f>F137*G137</f>
        <v>0</v>
      </c>
      <c r="I137" s="305" t="s">
        <v>36</v>
      </c>
    </row>
    <row r="138" spans="1:9" ht="14.4" x14ac:dyDescent="0.25">
      <c r="A138" s="283"/>
      <c r="B138" s="283" t="s">
        <v>863</v>
      </c>
      <c r="C138" s="299"/>
      <c r="D138" s="293" t="s">
        <v>4826</v>
      </c>
      <c r="E138" s="311"/>
      <c r="F138" s="299"/>
      <c r="G138" s="300"/>
      <c r="H138" s="244">
        <f>F138*G138</f>
        <v>0</v>
      </c>
      <c r="I138" s="305" t="s">
        <v>36</v>
      </c>
    </row>
    <row r="139" spans="1:9" ht="52.8" x14ac:dyDescent="0.25">
      <c r="A139" s="283" t="s">
        <v>864</v>
      </c>
      <c r="B139" s="283"/>
      <c r="C139" s="299"/>
      <c r="D139" s="290" t="s">
        <v>865</v>
      </c>
      <c r="E139" s="289"/>
      <c r="F139" s="286"/>
      <c r="G139" s="249"/>
      <c r="H139" s="244"/>
    </row>
    <row r="140" spans="1:9" ht="28.8" x14ac:dyDescent="0.25">
      <c r="A140" s="283"/>
      <c r="B140" s="283" t="s">
        <v>866</v>
      </c>
      <c r="C140" s="299"/>
      <c r="D140" s="293" t="s">
        <v>4849</v>
      </c>
      <c r="E140" s="289"/>
      <c r="F140" s="286"/>
      <c r="G140" s="249"/>
      <c r="H140" s="244"/>
      <c r="I140" s="305" t="s">
        <v>36</v>
      </c>
    </row>
    <row r="141" spans="1:9" ht="14.4" x14ac:dyDescent="0.25">
      <c r="A141" s="283"/>
      <c r="B141" s="283"/>
      <c r="C141" s="299" t="s">
        <v>86</v>
      </c>
      <c r="D141" s="293" t="s">
        <v>4812</v>
      </c>
      <c r="E141" s="289" t="s">
        <v>351</v>
      </c>
      <c r="F141" s="299"/>
      <c r="G141" s="300"/>
      <c r="H141" s="244">
        <f>F141*G141</f>
        <v>0</v>
      </c>
      <c r="I141" s="305" t="s">
        <v>36</v>
      </c>
    </row>
    <row r="142" spans="1:9" ht="14.4" x14ac:dyDescent="0.25">
      <c r="A142" s="283"/>
      <c r="B142" s="283"/>
      <c r="C142" s="299" t="s">
        <v>89</v>
      </c>
      <c r="D142" s="293" t="s">
        <v>4812</v>
      </c>
      <c r="E142" s="289" t="s">
        <v>351</v>
      </c>
      <c r="F142" s="299"/>
      <c r="G142" s="300"/>
      <c r="H142" s="244">
        <f>F142*G142</f>
        <v>0</v>
      </c>
      <c r="I142" s="305" t="s">
        <v>36</v>
      </c>
    </row>
    <row r="143" spans="1:9" ht="28.8" x14ac:dyDescent="0.25">
      <c r="A143" s="283"/>
      <c r="B143" s="283" t="s">
        <v>868</v>
      </c>
      <c r="C143" s="299"/>
      <c r="D143" s="293" t="s">
        <v>4849</v>
      </c>
      <c r="E143" s="289"/>
      <c r="F143" s="286"/>
      <c r="G143" s="249"/>
      <c r="H143" s="244"/>
      <c r="I143" s="305" t="s">
        <v>36</v>
      </c>
    </row>
    <row r="144" spans="1:9" ht="14.4" x14ac:dyDescent="0.25">
      <c r="A144" s="283"/>
      <c r="B144" s="283"/>
      <c r="C144" s="299" t="s">
        <v>86</v>
      </c>
      <c r="D144" s="293" t="s">
        <v>4812</v>
      </c>
      <c r="E144" s="289" t="s">
        <v>351</v>
      </c>
      <c r="F144" s="299"/>
      <c r="G144" s="300"/>
      <c r="H144" s="244">
        <f>F144*G144</f>
        <v>0</v>
      </c>
      <c r="I144" s="305" t="s">
        <v>36</v>
      </c>
    </row>
    <row r="145" spans="1:9" ht="14.4" x14ac:dyDescent="0.25">
      <c r="A145" s="283"/>
      <c r="B145" s="283"/>
      <c r="C145" s="299" t="s">
        <v>89</v>
      </c>
      <c r="D145" s="293" t="s">
        <v>4812</v>
      </c>
      <c r="E145" s="289" t="s">
        <v>351</v>
      </c>
      <c r="F145" s="299"/>
      <c r="G145" s="300"/>
      <c r="H145" s="244">
        <f>F145*G145</f>
        <v>0</v>
      </c>
      <c r="I145" s="305" t="s">
        <v>36</v>
      </c>
    </row>
    <row r="146" spans="1:9" ht="14.4" x14ac:dyDescent="0.25">
      <c r="A146" s="283"/>
      <c r="B146" s="283" t="s">
        <v>869</v>
      </c>
      <c r="C146" s="299"/>
      <c r="D146" s="293" t="s">
        <v>4826</v>
      </c>
      <c r="E146" s="311"/>
      <c r="F146" s="299"/>
      <c r="G146" s="300"/>
      <c r="H146" s="244">
        <f>F146*G146</f>
        <v>0</v>
      </c>
      <c r="I146" s="305" t="s">
        <v>36</v>
      </c>
    </row>
    <row r="147" spans="1:9" ht="26.4" x14ac:dyDescent="0.25">
      <c r="A147" s="283" t="s">
        <v>870</v>
      </c>
      <c r="B147" s="283"/>
      <c r="C147" s="299"/>
      <c r="D147" s="310" t="s">
        <v>871</v>
      </c>
      <c r="E147" s="306"/>
      <c r="F147" s="286"/>
      <c r="G147" s="249"/>
      <c r="H147" s="244"/>
    </row>
    <row r="148" spans="1:9" ht="43.2" x14ac:dyDescent="0.25">
      <c r="A148" s="285"/>
      <c r="B148" s="283" t="s">
        <v>872</v>
      </c>
      <c r="C148" s="299"/>
      <c r="D148" s="293" t="s">
        <v>4850</v>
      </c>
      <c r="E148" s="287"/>
      <c r="F148" s="286"/>
      <c r="G148" s="249"/>
      <c r="H148" s="244"/>
      <c r="I148" s="305" t="s">
        <v>36</v>
      </c>
    </row>
    <row r="149" spans="1:9" ht="14.4" x14ac:dyDescent="0.25">
      <c r="A149" s="285"/>
      <c r="B149" s="283"/>
      <c r="C149" s="299" t="s">
        <v>86</v>
      </c>
      <c r="D149" s="293" t="s">
        <v>4851</v>
      </c>
      <c r="E149" s="286" t="s">
        <v>0</v>
      </c>
      <c r="F149" s="299"/>
      <c r="G149" s="300"/>
      <c r="H149" s="244">
        <f>F149*G149</f>
        <v>0</v>
      </c>
      <c r="I149" s="305" t="s">
        <v>36</v>
      </c>
    </row>
    <row r="150" spans="1:9" ht="14.4" x14ac:dyDescent="0.25">
      <c r="A150" s="285"/>
      <c r="B150" s="283"/>
      <c r="C150" s="299" t="s">
        <v>89</v>
      </c>
      <c r="D150" s="293" t="s">
        <v>4851</v>
      </c>
      <c r="E150" s="286" t="s">
        <v>0</v>
      </c>
      <c r="F150" s="299"/>
      <c r="G150" s="300"/>
      <c r="H150" s="244">
        <f>F150*G150</f>
        <v>0</v>
      </c>
      <c r="I150" s="305" t="s">
        <v>36</v>
      </c>
    </row>
    <row r="151" spans="1:9" ht="28.8" x14ac:dyDescent="0.25">
      <c r="A151" s="285"/>
      <c r="B151" s="283" t="s">
        <v>875</v>
      </c>
      <c r="C151" s="299"/>
      <c r="D151" s="293" t="s">
        <v>4852</v>
      </c>
      <c r="E151" s="287"/>
      <c r="F151" s="286"/>
      <c r="G151" s="249"/>
      <c r="H151" s="244"/>
      <c r="I151" s="305" t="s">
        <v>36</v>
      </c>
    </row>
    <row r="152" spans="1:9" ht="14.4" x14ac:dyDescent="0.25">
      <c r="A152" s="285"/>
      <c r="B152" s="283"/>
      <c r="C152" s="299" t="s">
        <v>86</v>
      </c>
      <c r="D152" s="293" t="s">
        <v>4812</v>
      </c>
      <c r="E152" s="289" t="s">
        <v>351</v>
      </c>
      <c r="F152" s="299"/>
      <c r="G152" s="300"/>
      <c r="H152" s="244">
        <f>F152*G152</f>
        <v>0</v>
      </c>
      <c r="I152" s="305" t="s">
        <v>36</v>
      </c>
    </row>
    <row r="153" spans="1:9" ht="14.4" x14ac:dyDescent="0.25">
      <c r="A153" s="285"/>
      <c r="B153" s="283"/>
      <c r="C153" s="299" t="s">
        <v>89</v>
      </c>
      <c r="D153" s="293" t="s">
        <v>4812</v>
      </c>
      <c r="E153" s="289" t="s">
        <v>351</v>
      </c>
      <c r="F153" s="299"/>
      <c r="G153" s="300"/>
      <c r="H153" s="244">
        <f>F153*G153</f>
        <v>0</v>
      </c>
      <c r="I153" s="305" t="s">
        <v>36</v>
      </c>
    </row>
    <row r="154" spans="1:9" ht="14.4" x14ac:dyDescent="0.25">
      <c r="A154" s="285"/>
      <c r="B154" s="283" t="s">
        <v>877</v>
      </c>
      <c r="C154" s="299"/>
      <c r="D154" s="293" t="s">
        <v>4826</v>
      </c>
      <c r="E154" s="311"/>
      <c r="F154" s="299"/>
      <c r="G154" s="300"/>
      <c r="H154" s="244">
        <f>F154*G154</f>
        <v>0</v>
      </c>
    </row>
    <row r="155" spans="1:9" ht="26.4" x14ac:dyDescent="0.25">
      <c r="A155" s="285" t="s">
        <v>1</v>
      </c>
      <c r="B155" s="285"/>
      <c r="C155" s="299"/>
      <c r="D155" s="310" t="s">
        <v>2</v>
      </c>
      <c r="E155" s="287"/>
      <c r="F155" s="286"/>
      <c r="G155" s="249"/>
      <c r="H155" s="244"/>
    </row>
    <row r="156" spans="1:9" ht="28.8" x14ac:dyDescent="0.25">
      <c r="A156" s="285"/>
      <c r="B156" s="283" t="s">
        <v>3</v>
      </c>
      <c r="C156" s="299"/>
      <c r="D156" s="293" t="s">
        <v>4853</v>
      </c>
      <c r="E156" s="287"/>
      <c r="F156" s="286"/>
      <c r="G156" s="249"/>
      <c r="H156" s="244"/>
      <c r="I156" s="305" t="s">
        <v>36</v>
      </c>
    </row>
    <row r="157" spans="1:9" ht="14.4" x14ac:dyDescent="0.25">
      <c r="A157" s="285"/>
      <c r="B157" s="283"/>
      <c r="C157" s="299" t="s">
        <v>86</v>
      </c>
      <c r="D157" s="293" t="s">
        <v>4812</v>
      </c>
      <c r="E157" s="289" t="s">
        <v>351</v>
      </c>
      <c r="F157" s="299"/>
      <c r="G157" s="300"/>
      <c r="H157" s="244">
        <f>F157*G157</f>
        <v>0</v>
      </c>
      <c r="I157" s="305" t="s">
        <v>36</v>
      </c>
    </row>
    <row r="158" spans="1:9" ht="14.4" x14ac:dyDescent="0.25">
      <c r="A158" s="285"/>
      <c r="B158" s="283"/>
      <c r="C158" s="299" t="s">
        <v>89</v>
      </c>
      <c r="D158" s="293" t="s">
        <v>4812</v>
      </c>
      <c r="E158" s="289" t="s">
        <v>351</v>
      </c>
      <c r="F158" s="299"/>
      <c r="G158" s="300"/>
      <c r="H158" s="244">
        <f>F158*G158</f>
        <v>0</v>
      </c>
      <c r="I158" s="305" t="s">
        <v>36</v>
      </c>
    </row>
    <row r="159" spans="1:9" x14ac:dyDescent="0.25">
      <c r="A159" s="285" t="s">
        <v>6</v>
      </c>
      <c r="B159" s="283"/>
      <c r="C159" s="299"/>
      <c r="D159" s="310" t="s">
        <v>7</v>
      </c>
      <c r="E159" s="287"/>
      <c r="F159" s="286"/>
      <c r="G159" s="249"/>
      <c r="H159" s="244"/>
    </row>
    <row r="160" spans="1:9" ht="14.4" x14ac:dyDescent="0.25">
      <c r="A160" s="285"/>
      <c r="B160" s="283" t="s">
        <v>8</v>
      </c>
      <c r="C160" s="299"/>
      <c r="D160" s="293" t="s">
        <v>4854</v>
      </c>
      <c r="E160" s="289" t="s">
        <v>351</v>
      </c>
      <c r="F160" s="299"/>
      <c r="G160" s="300"/>
      <c r="H160" s="244">
        <f>F160*G160</f>
        <v>0</v>
      </c>
      <c r="I160" s="305" t="s">
        <v>36</v>
      </c>
    </row>
    <row r="161" spans="1:9" ht="14.4" x14ac:dyDescent="0.25">
      <c r="A161" s="285"/>
      <c r="B161" s="283" t="s">
        <v>10</v>
      </c>
      <c r="C161" s="299"/>
      <c r="D161" s="293" t="s">
        <v>4855</v>
      </c>
      <c r="E161" s="289" t="s">
        <v>351</v>
      </c>
      <c r="F161" s="299"/>
      <c r="G161" s="300"/>
      <c r="H161" s="244">
        <f>F161*G161</f>
        <v>0</v>
      </c>
      <c r="I161" s="305" t="s">
        <v>36</v>
      </c>
    </row>
    <row r="162" spans="1:9" ht="14.4" x14ac:dyDescent="0.25">
      <c r="A162" s="285"/>
      <c r="B162" s="283" t="s">
        <v>12</v>
      </c>
      <c r="C162" s="299"/>
      <c r="D162" s="293" t="s">
        <v>4826</v>
      </c>
      <c r="E162" s="289" t="s">
        <v>351</v>
      </c>
      <c r="F162" s="299"/>
      <c r="G162" s="300"/>
      <c r="H162" s="244">
        <f>F162*G162</f>
        <v>0</v>
      </c>
      <c r="I162" s="305" t="s">
        <v>36</v>
      </c>
    </row>
    <row r="163" spans="1:9" ht="39.6" x14ac:dyDescent="0.25">
      <c r="A163" s="285" t="s">
        <v>14</v>
      </c>
      <c r="B163" s="285"/>
      <c r="C163" s="299"/>
      <c r="D163" s="294" t="s">
        <v>881</v>
      </c>
      <c r="E163" s="287"/>
      <c r="F163" s="286"/>
      <c r="G163" s="249"/>
      <c r="H163" s="244"/>
    </row>
    <row r="164" spans="1:9" x14ac:dyDescent="0.25">
      <c r="A164" s="285"/>
      <c r="B164" s="285" t="s">
        <v>16</v>
      </c>
      <c r="C164" s="299"/>
      <c r="D164" s="309" t="s">
        <v>755</v>
      </c>
      <c r="E164" s="287"/>
      <c r="F164" s="286"/>
      <c r="G164" s="249"/>
      <c r="H164" s="244"/>
    </row>
    <row r="165" spans="1:9" ht="15.6" x14ac:dyDescent="0.25">
      <c r="A165" s="285"/>
      <c r="B165" s="285"/>
      <c r="C165" s="299" t="s">
        <v>86</v>
      </c>
      <c r="D165" s="309" t="s">
        <v>544</v>
      </c>
      <c r="E165" s="306" t="s">
        <v>4809</v>
      </c>
      <c r="F165" s="299"/>
      <c r="G165" s="300"/>
      <c r="H165" s="244">
        <f>F165*G165</f>
        <v>0</v>
      </c>
    </row>
    <row r="166" spans="1:9" ht="15.6" x14ac:dyDescent="0.25">
      <c r="A166" s="285"/>
      <c r="B166" s="285"/>
      <c r="C166" s="299" t="s">
        <v>89</v>
      </c>
      <c r="D166" s="309" t="s">
        <v>759</v>
      </c>
      <c r="E166" s="306" t="s">
        <v>4809</v>
      </c>
      <c r="F166" s="299"/>
      <c r="G166" s="300"/>
      <c r="H166" s="244">
        <f>F166*G166</f>
        <v>0</v>
      </c>
    </row>
    <row r="167" spans="1:9" ht="15.6" x14ac:dyDescent="0.25">
      <c r="A167" s="285"/>
      <c r="B167" s="285"/>
      <c r="C167" s="299" t="s">
        <v>17</v>
      </c>
      <c r="D167" s="309" t="s">
        <v>546</v>
      </c>
      <c r="E167" s="306" t="s">
        <v>4809</v>
      </c>
      <c r="F167" s="299"/>
      <c r="G167" s="300"/>
      <c r="H167" s="244">
        <f>F167*G167</f>
        <v>0</v>
      </c>
    </row>
    <row r="168" spans="1:9" ht="15.6" x14ac:dyDescent="0.25">
      <c r="A168" s="285"/>
      <c r="B168" s="285"/>
      <c r="C168" s="299" t="s">
        <v>18</v>
      </c>
      <c r="D168" s="309" t="s">
        <v>547</v>
      </c>
      <c r="E168" s="306" t="s">
        <v>4809</v>
      </c>
      <c r="F168" s="299"/>
      <c r="G168" s="300"/>
      <c r="H168" s="244">
        <f>F168*G168</f>
        <v>0</v>
      </c>
    </row>
    <row r="169" spans="1:9" ht="15.6" x14ac:dyDescent="0.25">
      <c r="A169" s="285"/>
      <c r="B169" s="285"/>
      <c r="C169" s="299" t="s">
        <v>19</v>
      </c>
      <c r="D169" s="309" t="s">
        <v>683</v>
      </c>
      <c r="E169" s="306" t="s">
        <v>4809</v>
      </c>
      <c r="F169" s="299"/>
      <c r="G169" s="300"/>
      <c r="H169" s="244">
        <f>F169*G169</f>
        <v>0</v>
      </c>
    </row>
    <row r="170" spans="1:9" x14ac:dyDescent="0.25">
      <c r="A170" s="285"/>
      <c r="B170" s="285" t="s">
        <v>20</v>
      </c>
      <c r="C170" s="299"/>
      <c r="D170" s="309" t="s">
        <v>758</v>
      </c>
      <c r="E170" s="287"/>
      <c r="F170" s="286"/>
      <c r="G170" s="249"/>
      <c r="H170" s="244"/>
    </row>
    <row r="171" spans="1:9" ht="15.6" x14ac:dyDescent="0.25">
      <c r="A171" s="285"/>
      <c r="B171" s="285"/>
      <c r="C171" s="299" t="s">
        <v>86</v>
      </c>
      <c r="D171" s="309" t="s">
        <v>544</v>
      </c>
      <c r="E171" s="306" t="s">
        <v>4809</v>
      </c>
      <c r="F171" s="299"/>
      <c r="G171" s="300"/>
      <c r="H171" s="244">
        <f t="shared" ref="H171:H176" si="2">F171*G171</f>
        <v>0</v>
      </c>
    </row>
    <row r="172" spans="1:9" ht="15.6" x14ac:dyDescent="0.25">
      <c r="A172" s="285"/>
      <c r="B172" s="285"/>
      <c r="C172" s="299" t="s">
        <v>89</v>
      </c>
      <c r="D172" s="309" t="s">
        <v>759</v>
      </c>
      <c r="E172" s="306" t="s">
        <v>4809</v>
      </c>
      <c r="F172" s="299"/>
      <c r="G172" s="300"/>
      <c r="H172" s="244">
        <f t="shared" si="2"/>
        <v>0</v>
      </c>
    </row>
    <row r="173" spans="1:9" ht="15.6" x14ac:dyDescent="0.25">
      <c r="A173" s="285"/>
      <c r="B173" s="285"/>
      <c r="C173" s="299" t="s">
        <v>17</v>
      </c>
      <c r="D173" s="309" t="s">
        <v>546</v>
      </c>
      <c r="E173" s="306" t="s">
        <v>4809</v>
      </c>
      <c r="F173" s="299"/>
      <c r="G173" s="300"/>
      <c r="H173" s="244">
        <f t="shared" si="2"/>
        <v>0</v>
      </c>
    </row>
    <row r="174" spans="1:9" ht="15.6" x14ac:dyDescent="0.25">
      <c r="A174" s="285"/>
      <c r="B174" s="285"/>
      <c r="C174" s="299" t="s">
        <v>18</v>
      </c>
      <c r="D174" s="309" t="s">
        <v>547</v>
      </c>
      <c r="E174" s="306" t="s">
        <v>4809</v>
      </c>
      <c r="F174" s="299"/>
      <c r="G174" s="300"/>
      <c r="H174" s="244">
        <f t="shared" si="2"/>
        <v>0</v>
      </c>
    </row>
    <row r="175" spans="1:9" ht="15.6" x14ac:dyDescent="0.25">
      <c r="A175" s="285"/>
      <c r="B175" s="285"/>
      <c r="C175" s="299" t="s">
        <v>19</v>
      </c>
      <c r="D175" s="309" t="s">
        <v>683</v>
      </c>
      <c r="E175" s="306" t="s">
        <v>4809</v>
      </c>
      <c r="F175" s="299"/>
      <c r="G175" s="300"/>
      <c r="H175" s="244">
        <f t="shared" si="2"/>
        <v>0</v>
      </c>
    </row>
    <row r="176" spans="1:9" ht="41.4" x14ac:dyDescent="0.25">
      <c r="A176" s="285"/>
      <c r="B176" s="285" t="s">
        <v>882</v>
      </c>
      <c r="C176" s="299"/>
      <c r="D176" s="288" t="s">
        <v>883</v>
      </c>
      <c r="E176" s="306" t="s">
        <v>4809</v>
      </c>
      <c r="F176" s="299"/>
      <c r="G176" s="300"/>
      <c r="H176" s="244">
        <f t="shared" si="2"/>
        <v>0</v>
      </c>
    </row>
    <row r="177" spans="1:9" ht="26.4" x14ac:dyDescent="0.25">
      <c r="A177" s="285" t="s">
        <v>884</v>
      </c>
      <c r="B177" s="285"/>
      <c r="C177" s="299"/>
      <c r="D177" s="310" t="s">
        <v>885</v>
      </c>
      <c r="E177" s="287"/>
      <c r="F177" s="286"/>
      <c r="G177" s="249"/>
      <c r="H177" s="244"/>
    </row>
    <row r="178" spans="1:9" ht="28.8" x14ac:dyDescent="0.25">
      <c r="A178" s="285"/>
      <c r="B178" s="285" t="s">
        <v>886</v>
      </c>
      <c r="C178" s="299"/>
      <c r="D178" s="293" t="s">
        <v>4816</v>
      </c>
      <c r="E178" s="306" t="s">
        <v>4809</v>
      </c>
      <c r="F178" s="299"/>
      <c r="G178" s="300"/>
      <c r="H178" s="244">
        <f>F178*G178</f>
        <v>0</v>
      </c>
      <c r="I178" s="305" t="s">
        <v>36</v>
      </c>
    </row>
    <row r="179" spans="1:9" ht="28.8" x14ac:dyDescent="0.25">
      <c r="A179" s="285"/>
      <c r="B179" s="285" t="s">
        <v>887</v>
      </c>
      <c r="C179" s="299"/>
      <c r="D179" s="293" t="s">
        <v>4856</v>
      </c>
      <c r="E179" s="306" t="s">
        <v>4809</v>
      </c>
      <c r="F179" s="299"/>
      <c r="G179" s="300"/>
      <c r="H179" s="244">
        <f>F179*G179</f>
        <v>0</v>
      </c>
      <c r="I179" s="305" t="s">
        <v>36</v>
      </c>
    </row>
    <row r="180" spans="1:9" ht="26.4" x14ac:dyDescent="0.25">
      <c r="A180" s="285" t="s">
        <v>889</v>
      </c>
      <c r="B180" s="285"/>
      <c r="C180" s="299"/>
      <c r="D180" s="310" t="s">
        <v>890</v>
      </c>
      <c r="E180" s="287"/>
      <c r="F180" s="286"/>
      <c r="G180" s="249"/>
      <c r="H180" s="244"/>
    </row>
    <row r="181" spans="1:9" ht="28.8" x14ac:dyDescent="0.25">
      <c r="A181" s="285"/>
      <c r="B181" s="285" t="s">
        <v>891</v>
      </c>
      <c r="C181" s="299"/>
      <c r="D181" s="293" t="s">
        <v>4857</v>
      </c>
      <c r="E181" s="287"/>
      <c r="F181" s="286"/>
      <c r="G181" s="249"/>
      <c r="H181" s="244"/>
      <c r="I181" s="305" t="s">
        <v>36</v>
      </c>
    </row>
    <row r="182" spans="1:9" ht="14.4" x14ac:dyDescent="0.25">
      <c r="A182" s="285"/>
      <c r="B182" s="285"/>
      <c r="C182" s="299" t="s">
        <v>86</v>
      </c>
      <c r="D182" s="293" t="s">
        <v>4819</v>
      </c>
      <c r="E182" s="289" t="s">
        <v>351</v>
      </c>
      <c r="F182" s="299"/>
      <c r="G182" s="300"/>
      <c r="H182" s="244">
        <f>F182*G182</f>
        <v>0</v>
      </c>
      <c r="I182" s="305" t="s">
        <v>36</v>
      </c>
    </row>
    <row r="183" spans="1:9" ht="14.4" x14ac:dyDescent="0.25">
      <c r="A183" s="285"/>
      <c r="B183" s="285"/>
      <c r="C183" s="299" t="s">
        <v>89</v>
      </c>
      <c r="D183" s="293" t="s">
        <v>4819</v>
      </c>
      <c r="E183" s="289" t="s">
        <v>351</v>
      </c>
      <c r="F183" s="299"/>
      <c r="G183" s="300"/>
      <c r="H183" s="244">
        <f>F183*G183</f>
        <v>0</v>
      </c>
      <c r="I183" s="305" t="s">
        <v>36</v>
      </c>
    </row>
    <row r="184" spans="1:9" ht="42.6" x14ac:dyDescent="0.25">
      <c r="A184" s="285"/>
      <c r="B184" s="285" t="s">
        <v>893</v>
      </c>
      <c r="C184" s="299"/>
      <c r="D184" s="293" t="s">
        <v>4858</v>
      </c>
      <c r="E184" s="287"/>
      <c r="F184" s="286"/>
      <c r="G184" s="249"/>
      <c r="H184" s="244"/>
      <c r="I184" s="305" t="s">
        <v>36</v>
      </c>
    </row>
    <row r="185" spans="1:9" ht="14.4" x14ac:dyDescent="0.25">
      <c r="A185" s="285"/>
      <c r="B185" s="285"/>
      <c r="C185" s="299" t="s">
        <v>86</v>
      </c>
      <c r="D185" s="293" t="s">
        <v>4819</v>
      </c>
      <c r="E185" s="289" t="s">
        <v>351</v>
      </c>
      <c r="F185" s="299"/>
      <c r="G185" s="300"/>
      <c r="H185" s="244">
        <f>F185*G185</f>
        <v>0</v>
      </c>
      <c r="I185" s="305" t="s">
        <v>36</v>
      </c>
    </row>
    <row r="186" spans="1:9" ht="14.4" x14ac:dyDescent="0.25">
      <c r="A186" s="285"/>
      <c r="B186" s="285"/>
      <c r="C186" s="299" t="s">
        <v>89</v>
      </c>
      <c r="D186" s="293" t="s">
        <v>4819</v>
      </c>
      <c r="E186" s="289" t="s">
        <v>351</v>
      </c>
      <c r="F186" s="299"/>
      <c r="G186" s="300"/>
      <c r="H186" s="244">
        <f>F186*G186</f>
        <v>0</v>
      </c>
      <c r="I186" s="305" t="s">
        <v>36</v>
      </c>
    </row>
    <row r="187" spans="1:9" ht="28.8" x14ac:dyDescent="0.25">
      <c r="A187" s="285"/>
      <c r="B187" s="285" t="s">
        <v>895</v>
      </c>
      <c r="C187" s="299"/>
      <c r="D187" s="293" t="s">
        <v>4859</v>
      </c>
      <c r="E187" s="287"/>
      <c r="F187" s="286"/>
      <c r="G187" s="249"/>
      <c r="H187" s="244"/>
      <c r="I187" s="305" t="s">
        <v>36</v>
      </c>
    </row>
    <row r="188" spans="1:9" ht="14.4" x14ac:dyDescent="0.25">
      <c r="A188" s="285"/>
      <c r="B188" s="285"/>
      <c r="C188" s="299" t="s">
        <v>86</v>
      </c>
      <c r="D188" s="293" t="s">
        <v>4819</v>
      </c>
      <c r="E188" s="289" t="s">
        <v>351</v>
      </c>
      <c r="F188" s="299"/>
      <c r="G188" s="300"/>
      <c r="H188" s="244">
        <f>F188*G188</f>
        <v>0</v>
      </c>
      <c r="I188" s="305" t="s">
        <v>36</v>
      </c>
    </row>
    <row r="189" spans="1:9" ht="14.4" x14ac:dyDescent="0.25">
      <c r="A189" s="285"/>
      <c r="B189" s="285"/>
      <c r="C189" s="299" t="s">
        <v>89</v>
      </c>
      <c r="D189" s="293" t="s">
        <v>4819</v>
      </c>
      <c r="E189" s="289" t="s">
        <v>351</v>
      </c>
      <c r="F189" s="299"/>
      <c r="G189" s="300"/>
      <c r="H189" s="244">
        <f>F189*G189</f>
        <v>0</v>
      </c>
      <c r="I189" s="305" t="s">
        <v>36</v>
      </c>
    </row>
    <row r="190" spans="1:9" ht="28.8" x14ac:dyDescent="0.25">
      <c r="A190" s="285"/>
      <c r="B190" s="285" t="s">
        <v>897</v>
      </c>
      <c r="C190" s="299"/>
      <c r="D190" s="293" t="s">
        <v>4860</v>
      </c>
      <c r="E190" s="287"/>
      <c r="F190" s="286"/>
      <c r="G190" s="249"/>
      <c r="H190" s="244"/>
      <c r="I190" s="305" t="s">
        <v>36</v>
      </c>
    </row>
    <row r="191" spans="1:9" ht="14.4" x14ac:dyDescent="0.25">
      <c r="A191" s="285"/>
      <c r="B191" s="285"/>
      <c r="C191" s="299" t="s">
        <v>86</v>
      </c>
      <c r="D191" s="293" t="s">
        <v>4819</v>
      </c>
      <c r="E191" s="289" t="s">
        <v>351</v>
      </c>
      <c r="F191" s="299"/>
      <c r="G191" s="300"/>
      <c r="H191" s="244">
        <f>F191*G191</f>
        <v>0</v>
      </c>
      <c r="I191" s="305" t="s">
        <v>36</v>
      </c>
    </row>
    <row r="192" spans="1:9" ht="14.4" x14ac:dyDescent="0.25">
      <c r="A192" s="285"/>
      <c r="B192" s="285"/>
      <c r="C192" s="299" t="s">
        <v>89</v>
      </c>
      <c r="D192" s="293" t="s">
        <v>4819</v>
      </c>
      <c r="E192" s="289" t="s">
        <v>351</v>
      </c>
      <c r="F192" s="299"/>
      <c r="G192" s="300"/>
      <c r="H192" s="244">
        <f>F192*G192</f>
        <v>0</v>
      </c>
      <c r="I192" s="305" t="s">
        <v>36</v>
      </c>
    </row>
    <row r="193" spans="1:9" ht="39.6" x14ac:dyDescent="0.25">
      <c r="A193" s="285" t="s">
        <v>899</v>
      </c>
      <c r="B193" s="285"/>
      <c r="C193" s="299"/>
      <c r="D193" s="312" t="s">
        <v>900</v>
      </c>
      <c r="E193" s="287"/>
      <c r="F193" s="286"/>
      <c r="G193" s="249"/>
      <c r="H193" s="244"/>
    </row>
    <row r="194" spans="1:9" ht="28.8" x14ac:dyDescent="0.25">
      <c r="A194" s="285"/>
      <c r="B194" s="285" t="s">
        <v>901</v>
      </c>
      <c r="C194" s="299"/>
      <c r="D194" s="293" t="s">
        <v>4861</v>
      </c>
      <c r="E194" s="289" t="s">
        <v>351</v>
      </c>
      <c r="F194" s="299"/>
      <c r="G194" s="300"/>
      <c r="H194" s="244">
        <f>F194*G194</f>
        <v>0</v>
      </c>
      <c r="I194" s="305" t="s">
        <v>36</v>
      </c>
    </row>
    <row r="195" spans="1:9" ht="28.8" x14ac:dyDescent="0.25">
      <c r="A195" s="285"/>
      <c r="B195" s="285" t="s">
        <v>903</v>
      </c>
      <c r="C195" s="299"/>
      <c r="D195" s="293" t="s">
        <v>4861</v>
      </c>
      <c r="E195" s="289" t="s">
        <v>351</v>
      </c>
      <c r="F195" s="299"/>
      <c r="G195" s="300"/>
      <c r="H195" s="244">
        <f>F195*G195</f>
        <v>0</v>
      </c>
      <c r="I195" s="305" t="s">
        <v>36</v>
      </c>
    </row>
    <row r="196" spans="1:9" ht="28.8" x14ac:dyDescent="0.25">
      <c r="A196" s="285"/>
      <c r="B196" s="285" t="s">
        <v>904</v>
      </c>
      <c r="C196" s="299"/>
      <c r="D196" s="293" t="s">
        <v>4861</v>
      </c>
      <c r="E196" s="289" t="s">
        <v>351</v>
      </c>
      <c r="F196" s="299"/>
      <c r="G196" s="300"/>
      <c r="H196" s="244">
        <f>F196*G196</f>
        <v>0</v>
      </c>
      <c r="I196" s="305" t="s">
        <v>36</v>
      </c>
    </row>
    <row r="197" spans="1:9" ht="14.4" x14ac:dyDescent="0.25">
      <c r="A197" s="285"/>
      <c r="B197" s="285" t="s">
        <v>905</v>
      </c>
      <c r="C197" s="299"/>
      <c r="D197" s="293" t="s">
        <v>4826</v>
      </c>
      <c r="E197" s="289" t="s">
        <v>351</v>
      </c>
      <c r="F197" s="299"/>
      <c r="G197" s="300"/>
      <c r="H197" s="244">
        <f>F197*G197</f>
        <v>0</v>
      </c>
      <c r="I197" s="305" t="s">
        <v>36</v>
      </c>
    </row>
    <row r="198" spans="1:9" ht="26.4" x14ac:dyDescent="0.25">
      <c r="A198" s="285" t="s">
        <v>906</v>
      </c>
      <c r="B198" s="285"/>
      <c r="C198" s="299"/>
      <c r="D198" s="310" t="s">
        <v>4862</v>
      </c>
      <c r="E198" s="287"/>
      <c r="F198" s="286"/>
      <c r="G198" s="249"/>
      <c r="H198" s="244"/>
    </row>
    <row r="199" spans="1:9" ht="28.8" x14ac:dyDescent="0.25">
      <c r="A199" s="285"/>
      <c r="B199" s="285" t="s">
        <v>908</v>
      </c>
      <c r="C199" s="299"/>
      <c r="D199" s="293" t="s">
        <v>4863</v>
      </c>
      <c r="E199" s="289" t="s">
        <v>351</v>
      </c>
      <c r="F199" s="299"/>
      <c r="G199" s="300"/>
      <c r="H199" s="244">
        <f>F199*G199</f>
        <v>0</v>
      </c>
      <c r="I199" s="305" t="s">
        <v>36</v>
      </c>
    </row>
    <row r="200" spans="1:9" ht="28.8" x14ac:dyDescent="0.25">
      <c r="A200" s="285"/>
      <c r="B200" s="285" t="s">
        <v>910</v>
      </c>
      <c r="C200" s="299"/>
      <c r="D200" s="293" t="s">
        <v>4864</v>
      </c>
      <c r="E200" s="306" t="s">
        <v>4809</v>
      </c>
      <c r="F200" s="299"/>
      <c r="G200" s="300"/>
      <c r="H200" s="244">
        <f>F200*G200</f>
        <v>0</v>
      </c>
      <c r="I200" s="305" t="s">
        <v>36</v>
      </c>
    </row>
    <row r="201" spans="1:9" ht="14.4" x14ac:dyDescent="0.25">
      <c r="A201" s="285"/>
      <c r="B201" s="285" t="s">
        <v>912</v>
      </c>
      <c r="C201" s="299"/>
      <c r="D201" s="293" t="s">
        <v>4865</v>
      </c>
      <c r="E201" s="289" t="s">
        <v>351</v>
      </c>
      <c r="F201" s="299"/>
      <c r="G201" s="300"/>
      <c r="H201" s="244">
        <f>F201*G201</f>
        <v>0</v>
      </c>
      <c r="I201" s="305" t="s">
        <v>36</v>
      </c>
    </row>
    <row r="202" spans="1:9" ht="15.6" x14ac:dyDescent="0.25">
      <c r="A202" s="285"/>
      <c r="B202" s="285" t="s">
        <v>914</v>
      </c>
      <c r="C202" s="299"/>
      <c r="D202" s="293" t="s">
        <v>4865</v>
      </c>
      <c r="E202" s="306" t="s">
        <v>4809</v>
      </c>
      <c r="F202" s="299"/>
      <c r="G202" s="300"/>
      <c r="H202" s="244">
        <f>F202*G202</f>
        <v>0</v>
      </c>
      <c r="I202" s="305" t="s">
        <v>36</v>
      </c>
    </row>
    <row r="203" spans="1:9" ht="28.8" x14ac:dyDescent="0.25">
      <c r="A203" s="285"/>
      <c r="B203" s="285" t="s">
        <v>915</v>
      </c>
      <c r="C203" s="299"/>
      <c r="D203" s="293" t="s">
        <v>4866</v>
      </c>
      <c r="E203" s="289" t="s">
        <v>351</v>
      </c>
      <c r="F203" s="299"/>
      <c r="G203" s="300"/>
      <c r="H203" s="244">
        <f>F203*G203</f>
        <v>0</v>
      </c>
      <c r="I203" s="305" t="s">
        <v>36</v>
      </c>
    </row>
    <row r="204" spans="1:9" x14ac:dyDescent="0.25">
      <c r="A204" s="285"/>
      <c r="B204" s="285" t="s">
        <v>917</v>
      </c>
      <c r="C204" s="299"/>
      <c r="D204" s="293" t="s">
        <v>707</v>
      </c>
      <c r="E204" s="287"/>
      <c r="F204" s="286"/>
      <c r="G204" s="249"/>
      <c r="H204" s="244"/>
    </row>
    <row r="205" spans="1:9" ht="14.4" x14ac:dyDescent="0.25">
      <c r="A205" s="285"/>
      <c r="B205" s="285"/>
      <c r="C205" s="299" t="s">
        <v>86</v>
      </c>
      <c r="D205" s="293" t="s">
        <v>4831</v>
      </c>
      <c r="E205" s="289" t="s">
        <v>351</v>
      </c>
      <c r="F205" s="299"/>
      <c r="G205" s="300"/>
      <c r="H205" s="244">
        <f>F205*G205</f>
        <v>0</v>
      </c>
      <c r="I205" s="305" t="s">
        <v>36</v>
      </c>
    </row>
    <row r="206" spans="1:9" ht="14.4" x14ac:dyDescent="0.25">
      <c r="A206" s="285"/>
      <c r="B206" s="285"/>
      <c r="C206" s="299" t="s">
        <v>89</v>
      </c>
      <c r="D206" s="293" t="s">
        <v>4831</v>
      </c>
      <c r="E206" s="289" t="s">
        <v>351</v>
      </c>
      <c r="F206" s="286"/>
      <c r="G206" s="300"/>
      <c r="H206" s="244">
        <f>F206*G206</f>
        <v>0</v>
      </c>
      <c r="I206" s="305" t="s">
        <v>36</v>
      </c>
    </row>
    <row r="207" spans="1:9" x14ac:dyDescent="0.25">
      <c r="A207" s="285" t="s">
        <v>918</v>
      </c>
      <c r="B207" s="285"/>
      <c r="C207" s="299"/>
      <c r="D207" s="310" t="s">
        <v>4867</v>
      </c>
      <c r="E207" s="287"/>
      <c r="F207" s="286"/>
      <c r="G207" s="249"/>
      <c r="H207" s="244"/>
    </row>
    <row r="208" spans="1:9" ht="14.4" x14ac:dyDescent="0.25">
      <c r="A208" s="285"/>
      <c r="B208" s="285" t="s">
        <v>920</v>
      </c>
      <c r="C208" s="299"/>
      <c r="D208" s="293" t="s">
        <v>4868</v>
      </c>
      <c r="E208" s="289" t="s">
        <v>351</v>
      </c>
      <c r="F208" s="299"/>
      <c r="G208" s="300"/>
      <c r="H208" s="244">
        <f>F208*G208</f>
        <v>0</v>
      </c>
      <c r="I208" s="305" t="s">
        <v>36</v>
      </c>
    </row>
    <row r="209" spans="1:9" ht="14.4" x14ac:dyDescent="0.25">
      <c r="A209" s="285"/>
      <c r="B209" s="285" t="s">
        <v>922</v>
      </c>
      <c r="C209" s="299"/>
      <c r="D209" s="293" t="s">
        <v>4868</v>
      </c>
      <c r="E209" s="289" t="s">
        <v>351</v>
      </c>
      <c r="F209" s="299"/>
      <c r="G209" s="300"/>
      <c r="H209" s="244">
        <f>F209*G209</f>
        <v>0</v>
      </c>
      <c r="I209" s="305" t="s">
        <v>36</v>
      </c>
    </row>
    <row r="210" spans="1:9" ht="14.4" x14ac:dyDescent="0.25">
      <c r="A210" s="285"/>
      <c r="B210" s="285" t="s">
        <v>923</v>
      </c>
      <c r="C210" s="299"/>
      <c r="D210" s="293" t="s">
        <v>4868</v>
      </c>
      <c r="E210" s="289" t="s">
        <v>351</v>
      </c>
      <c r="F210" s="299"/>
      <c r="G210" s="300"/>
      <c r="H210" s="244">
        <f>F210*G210</f>
        <v>0</v>
      </c>
      <c r="I210" s="305" t="s">
        <v>36</v>
      </c>
    </row>
    <row r="211" spans="1:9" ht="14.4" x14ac:dyDescent="0.25">
      <c r="A211" s="285"/>
      <c r="B211" s="285" t="s">
        <v>924</v>
      </c>
      <c r="C211" s="299"/>
      <c r="D211" s="293" t="s">
        <v>4826</v>
      </c>
      <c r="E211" s="289" t="s">
        <v>351</v>
      </c>
      <c r="F211" s="299"/>
      <c r="G211" s="300"/>
      <c r="H211" s="244">
        <f>F211*G211</f>
        <v>0</v>
      </c>
      <c r="I211" s="305" t="s">
        <v>36</v>
      </c>
    </row>
    <row r="212" spans="1:9" ht="26.4" x14ac:dyDescent="0.25">
      <c r="A212" s="285" t="s">
        <v>925</v>
      </c>
      <c r="B212" s="285"/>
      <c r="C212" s="299"/>
      <c r="D212" s="310" t="s">
        <v>926</v>
      </c>
      <c r="E212" s="287"/>
      <c r="F212" s="286"/>
      <c r="G212" s="249"/>
      <c r="H212" s="244"/>
    </row>
    <row r="213" spans="1:9" ht="27.6" x14ac:dyDescent="0.25">
      <c r="A213" s="285"/>
      <c r="B213" s="285" t="s">
        <v>927</v>
      </c>
      <c r="C213" s="299"/>
      <c r="D213" s="309" t="s">
        <v>928</v>
      </c>
      <c r="E213" s="287"/>
      <c r="F213" s="286"/>
      <c r="G213" s="249"/>
      <c r="H213" s="244"/>
    </row>
    <row r="214" spans="1:9" ht="28.8" x14ac:dyDescent="0.25">
      <c r="A214" s="285"/>
      <c r="B214" s="285"/>
      <c r="C214" s="299" t="s">
        <v>86</v>
      </c>
      <c r="D214" s="293" t="s">
        <v>4838</v>
      </c>
      <c r="E214" s="289" t="s">
        <v>929</v>
      </c>
      <c r="F214" s="299"/>
      <c r="G214" s="300"/>
      <c r="H214" s="244">
        <f>F214*G214</f>
        <v>0</v>
      </c>
      <c r="I214" s="305" t="s">
        <v>36</v>
      </c>
    </row>
    <row r="215" spans="1:9" ht="28.8" x14ac:dyDescent="0.25">
      <c r="A215" s="285"/>
      <c r="B215" s="285"/>
      <c r="C215" s="299" t="s">
        <v>89</v>
      </c>
      <c r="D215" s="293" t="s">
        <v>4838</v>
      </c>
      <c r="E215" s="289" t="s">
        <v>351</v>
      </c>
      <c r="F215" s="299"/>
      <c r="G215" s="300"/>
      <c r="H215" s="244">
        <f>F215*G215</f>
        <v>0</v>
      </c>
      <c r="I215" s="305" t="s">
        <v>36</v>
      </c>
    </row>
    <row r="216" spans="1:9" ht="27.6" x14ac:dyDescent="0.25">
      <c r="A216" s="285"/>
      <c r="B216" s="285" t="s">
        <v>930</v>
      </c>
      <c r="C216" s="299"/>
      <c r="D216" s="293" t="s">
        <v>931</v>
      </c>
      <c r="E216" s="287"/>
      <c r="F216" s="286"/>
      <c r="G216" s="249"/>
      <c r="H216" s="244"/>
    </row>
    <row r="217" spans="1:9" ht="28.8" x14ac:dyDescent="0.25">
      <c r="A217" s="285"/>
      <c r="B217" s="285"/>
      <c r="C217" s="299" t="s">
        <v>86</v>
      </c>
      <c r="D217" s="293" t="s">
        <v>4869</v>
      </c>
      <c r="E217" s="289" t="s">
        <v>351</v>
      </c>
      <c r="F217" s="299"/>
      <c r="G217" s="300"/>
      <c r="H217" s="244">
        <f>F217*G217</f>
        <v>0</v>
      </c>
      <c r="I217" s="305" t="s">
        <v>36</v>
      </c>
    </row>
    <row r="218" spans="1:9" ht="28.8" x14ac:dyDescent="0.25">
      <c r="A218" s="285"/>
      <c r="B218" s="285"/>
      <c r="C218" s="299" t="s">
        <v>89</v>
      </c>
      <c r="D218" s="293" t="s">
        <v>4869</v>
      </c>
      <c r="E218" s="289" t="s">
        <v>351</v>
      </c>
      <c r="F218" s="299"/>
      <c r="G218" s="300"/>
      <c r="H218" s="244">
        <f>F218*G218</f>
        <v>0</v>
      </c>
      <c r="I218" s="305" t="s">
        <v>36</v>
      </c>
    </row>
    <row r="219" spans="1:9" x14ac:dyDescent="0.25">
      <c r="A219" s="285" t="s">
        <v>933</v>
      </c>
      <c r="B219" s="285"/>
      <c r="C219" s="299"/>
      <c r="D219" s="308" t="s">
        <v>934</v>
      </c>
      <c r="E219" s="287"/>
      <c r="F219" s="286"/>
      <c r="G219" s="249"/>
      <c r="H219" s="244"/>
    </row>
    <row r="220" spans="1:9" ht="14.4" x14ac:dyDescent="0.25">
      <c r="A220" s="285"/>
      <c r="B220" s="285" t="s">
        <v>935</v>
      </c>
      <c r="C220" s="299"/>
      <c r="D220" s="293" t="s">
        <v>4870</v>
      </c>
      <c r="E220" s="289" t="s">
        <v>0</v>
      </c>
      <c r="F220" s="299"/>
      <c r="G220" s="300"/>
      <c r="H220" s="244">
        <f>F220*G220</f>
        <v>0</v>
      </c>
      <c r="I220" s="305" t="s">
        <v>36</v>
      </c>
    </row>
    <row r="221" spans="1:9" ht="14.4" x14ac:dyDescent="0.25">
      <c r="A221" s="285"/>
      <c r="B221" s="285" t="s">
        <v>937</v>
      </c>
      <c r="C221" s="299"/>
      <c r="D221" s="293" t="s">
        <v>4870</v>
      </c>
      <c r="E221" s="289" t="s">
        <v>0</v>
      </c>
      <c r="F221" s="299"/>
      <c r="G221" s="300"/>
      <c r="H221" s="244">
        <f>F221*G221</f>
        <v>0</v>
      </c>
      <c r="I221" s="305" t="s">
        <v>36</v>
      </c>
    </row>
    <row r="222" spans="1:9" ht="14.4" x14ac:dyDescent="0.25">
      <c r="A222" s="285"/>
      <c r="B222" s="285" t="s">
        <v>938</v>
      </c>
      <c r="C222" s="299"/>
      <c r="D222" s="293" t="s">
        <v>4826</v>
      </c>
      <c r="E222" s="289" t="s">
        <v>0</v>
      </c>
      <c r="F222" s="299"/>
      <c r="G222" s="300"/>
      <c r="H222" s="244">
        <f>F222*G222</f>
        <v>0</v>
      </c>
      <c r="I222" s="305" t="s">
        <v>36</v>
      </c>
    </row>
    <row r="223" spans="1:9" x14ac:dyDescent="0.25">
      <c r="A223" s="285"/>
      <c r="B223" s="285"/>
      <c r="C223" s="299"/>
      <c r="D223" s="285"/>
      <c r="E223" s="287"/>
      <c r="F223" s="286"/>
      <c r="G223" s="286"/>
      <c r="H223" s="313"/>
    </row>
    <row r="224" spans="1:9" x14ac:dyDescent="0.25">
      <c r="A224" s="285"/>
      <c r="B224" s="285"/>
      <c r="C224" s="299"/>
      <c r="D224" s="285"/>
      <c r="E224" s="287"/>
      <c r="F224" s="287"/>
      <c r="G224" s="287"/>
      <c r="H224" s="313"/>
    </row>
    <row r="225" spans="1:8" x14ac:dyDescent="0.25">
      <c r="A225" s="285"/>
      <c r="B225" s="285"/>
      <c r="C225" s="299"/>
      <c r="D225" s="285"/>
      <c r="E225" s="287"/>
      <c r="F225" s="287"/>
      <c r="G225" s="287"/>
      <c r="H225" s="313"/>
    </row>
    <row r="226" spans="1:8" x14ac:dyDescent="0.25">
      <c r="A226" s="296" t="s">
        <v>131</v>
      </c>
      <c r="B226" s="296"/>
      <c r="C226" s="296"/>
      <c r="D226" s="296"/>
      <c r="E226" s="297"/>
      <c r="F226" s="298"/>
      <c r="G226" s="298"/>
      <c r="H226" s="277">
        <f>SUM(H5:H225)</f>
        <v>0</v>
      </c>
    </row>
    <row r="1048573" spans="5:5" x14ac:dyDescent="0.25">
      <c r="E1048573" s="299"/>
    </row>
  </sheetData>
  <mergeCells count="1">
    <mergeCell ref="E1:H1"/>
  </mergeCells>
  <pageMargins left="0.75" right="0.75" top="1" bottom="1" header="0.5" footer="0.5"/>
  <pageSetup paperSize="9" scale="6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AC36-210D-468B-A473-036CCBE35437}">
  <sheetPr codeName="Sheet12"/>
  <dimension ref="A1:W1048370"/>
  <sheetViews>
    <sheetView view="pageBreakPreview" zoomScale="85" zoomScaleNormal="100" zoomScaleSheetLayoutView="85" workbookViewId="0">
      <selection activeCell="G30" sqref="G30"/>
    </sheetView>
  </sheetViews>
  <sheetFormatPr defaultRowHeight="13.2" x14ac:dyDescent="0.25"/>
  <cols>
    <col min="1" max="1" width="9.33203125" style="11" customWidth="1"/>
    <col min="2" max="2" width="10.33203125" style="11" customWidth="1"/>
    <col min="3" max="3" width="3.33203125" style="11" bestFit="1" customWidth="1"/>
    <col min="4" max="4" width="44.44140625" style="11" customWidth="1"/>
    <col min="5" max="5" width="17.6640625" style="11" customWidth="1"/>
    <col min="6" max="6" width="17.5546875" style="11" customWidth="1"/>
    <col min="7" max="8" width="20.6640625" style="11" customWidth="1"/>
    <col min="9" max="9" width="12.33203125" style="11" bestFit="1" customWidth="1"/>
    <col min="10" max="10" width="13.33203125" style="11" bestFit="1" customWidth="1"/>
    <col min="11" max="11" width="20.6640625" style="11" customWidth="1"/>
    <col min="12" max="12" width="12.33203125" style="11" bestFit="1" customWidth="1"/>
    <col min="13" max="13" width="13.33203125" style="11" bestFit="1" customWidth="1"/>
    <col min="14" max="14" width="20.6640625" style="11" customWidth="1"/>
    <col min="15" max="15" width="12.33203125" style="11" bestFit="1" customWidth="1"/>
    <col min="16" max="16" width="13.33203125" style="11" bestFit="1" customWidth="1"/>
    <col min="17" max="17" width="20.6640625" style="11" customWidth="1"/>
    <col min="18" max="18" width="12.33203125" style="11" bestFit="1" customWidth="1"/>
    <col min="19" max="19" width="13.33203125" style="11" bestFit="1" customWidth="1"/>
    <col min="20" max="20" width="20.6640625" style="11" customWidth="1"/>
    <col min="21" max="21" width="12.33203125" style="11" bestFit="1" customWidth="1"/>
    <col min="22" max="22" width="13.33203125"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86.4" customHeight="1" thickBot="1" x14ac:dyDescent="0.3">
      <c r="A1" s="591" t="s">
        <v>965</v>
      </c>
      <c r="B1" s="1072" t="str">
        <f>'C1.2'!B1</f>
        <v>ACSA - BFIA 8202/2026  
FOR: CONTRACTOR APPOINTMENT FOR THE CONSTRUCTION OF UNDERGROUND MAIN WATER LINE AND REHABILITATION OF SERVICE ROADS AT BRAM FISCHER INTERNATIONAL AIRPORT FOR A PERIOD OF 12 MONTHS</v>
      </c>
      <c r="C1" s="1072"/>
      <c r="D1" s="1072"/>
      <c r="E1" s="1073" t="s">
        <v>966</v>
      </c>
      <c r="F1" s="1073"/>
      <c r="G1" s="1073"/>
      <c r="H1" s="1074"/>
      <c r="I1" s="1076"/>
      <c r="J1" s="1076"/>
      <c r="K1" s="1076"/>
      <c r="L1" s="1076"/>
      <c r="M1" s="1076"/>
      <c r="N1" s="1076"/>
      <c r="O1" s="1076"/>
      <c r="P1" s="1076"/>
      <c r="Q1" s="1076"/>
      <c r="R1" s="1076"/>
      <c r="S1" s="1076"/>
      <c r="T1" s="1076"/>
      <c r="U1" s="1076"/>
      <c r="V1" s="1076"/>
      <c r="W1" s="1076"/>
    </row>
    <row r="2" spans="1:23" ht="13.8" thickBot="1" x14ac:dyDescent="0.3">
      <c r="A2" s="592" t="s">
        <v>23</v>
      </c>
      <c r="B2" s="593"/>
      <c r="C2" s="594"/>
      <c r="D2" s="595" t="s">
        <v>24</v>
      </c>
      <c r="E2" s="595" t="s">
        <v>25</v>
      </c>
      <c r="F2" s="595" t="s">
        <v>26</v>
      </c>
      <c r="G2" s="595" t="s">
        <v>27</v>
      </c>
      <c r="H2" s="596" t="s">
        <v>28</v>
      </c>
      <c r="I2" s="597"/>
      <c r="J2" s="597"/>
      <c r="K2" s="597"/>
      <c r="L2" s="597"/>
      <c r="M2" s="597"/>
      <c r="N2" s="597"/>
      <c r="O2" s="597"/>
      <c r="P2" s="597"/>
      <c r="Q2" s="597"/>
      <c r="R2" s="597"/>
      <c r="S2" s="597"/>
      <c r="T2" s="597"/>
      <c r="U2" s="597"/>
      <c r="V2" s="597"/>
      <c r="W2" s="597"/>
    </row>
    <row r="3" spans="1:23" hidden="1" x14ac:dyDescent="0.25">
      <c r="A3" s="817"/>
      <c r="B3" s="817"/>
      <c r="C3" s="604"/>
      <c r="D3" s="818"/>
      <c r="E3" s="819"/>
      <c r="F3" s="819"/>
      <c r="G3" s="818"/>
      <c r="H3" s="818"/>
      <c r="I3" s="820"/>
      <c r="J3" s="16"/>
      <c r="K3" s="16"/>
      <c r="L3" s="16"/>
      <c r="M3" s="16"/>
      <c r="N3" s="16"/>
      <c r="O3" s="604"/>
      <c r="P3" s="16"/>
      <c r="Q3" s="16"/>
      <c r="R3" s="604"/>
      <c r="S3" s="16"/>
      <c r="T3" s="16"/>
      <c r="U3" s="604"/>
      <c r="V3" s="16"/>
      <c r="W3" s="16"/>
    </row>
    <row r="4" spans="1:23" x14ac:dyDescent="0.25">
      <c r="A4" s="821"/>
      <c r="B4" s="822"/>
      <c r="C4" s="823"/>
      <c r="D4" s="776"/>
      <c r="E4" s="775"/>
      <c r="F4" s="775"/>
      <c r="G4" s="776"/>
      <c r="H4" s="777"/>
      <c r="I4" s="604"/>
      <c r="J4" s="16"/>
      <c r="K4" s="16"/>
      <c r="L4" s="16"/>
      <c r="M4" s="16"/>
      <c r="N4" s="16"/>
      <c r="O4" s="604"/>
      <c r="P4" s="16"/>
      <c r="Q4" s="16"/>
      <c r="R4" s="604"/>
      <c r="S4" s="16"/>
      <c r="T4" s="16"/>
      <c r="U4" s="604"/>
      <c r="V4" s="16"/>
      <c r="W4" s="16"/>
    </row>
    <row r="5" spans="1:23" x14ac:dyDescent="0.25">
      <c r="A5" s="605" t="s">
        <v>967</v>
      </c>
      <c r="B5" s="12"/>
      <c r="C5" s="10"/>
      <c r="D5" s="27" t="s">
        <v>968</v>
      </c>
      <c r="E5" s="10"/>
      <c r="F5" s="10"/>
      <c r="G5" s="10"/>
      <c r="H5" s="649"/>
      <c r="I5" s="604"/>
      <c r="J5" s="604"/>
      <c r="K5" s="650"/>
      <c r="L5" s="650"/>
      <c r="M5" s="650"/>
      <c r="N5" s="650"/>
      <c r="O5" s="604"/>
      <c r="P5" s="604"/>
      <c r="Q5" s="650"/>
      <c r="R5" s="604"/>
      <c r="S5" s="604"/>
      <c r="T5" s="650"/>
      <c r="U5" s="604"/>
      <c r="V5" s="604"/>
      <c r="W5" s="650"/>
    </row>
    <row r="6" spans="1:23" ht="39.6" x14ac:dyDescent="0.25">
      <c r="A6" s="605"/>
      <c r="B6" s="12" t="s">
        <v>969</v>
      </c>
      <c r="C6" s="10"/>
      <c r="D6" s="14" t="s">
        <v>970</v>
      </c>
      <c r="E6" s="10"/>
      <c r="F6" s="10"/>
      <c r="G6" s="10"/>
      <c r="H6" s="649"/>
      <c r="I6" s="604"/>
      <c r="J6" s="604"/>
      <c r="K6" s="650"/>
      <c r="L6" s="650"/>
      <c r="M6" s="650"/>
      <c r="N6" s="650"/>
      <c r="O6" s="604"/>
      <c r="P6" s="604"/>
      <c r="Q6" s="650"/>
      <c r="R6" s="604"/>
      <c r="S6" s="604"/>
      <c r="T6" s="650"/>
      <c r="U6" s="604"/>
      <c r="V6" s="604"/>
      <c r="W6" s="650"/>
    </row>
    <row r="7" spans="1:23" ht="15.6" x14ac:dyDescent="0.25">
      <c r="A7" s="605"/>
      <c r="B7" s="12"/>
      <c r="C7" s="10" t="s">
        <v>86</v>
      </c>
      <c r="D7" s="14" t="s">
        <v>971</v>
      </c>
      <c r="E7" s="10" t="s">
        <v>60</v>
      </c>
      <c r="F7" s="10">
        <v>325</v>
      </c>
      <c r="G7" s="511"/>
      <c r="H7" s="518">
        <f t="shared" ref="H7:H13" si="0">F7*G7</f>
        <v>0</v>
      </c>
      <c r="I7" s="604"/>
      <c r="J7" s="469"/>
      <c r="K7" s="470"/>
      <c r="L7" s="604"/>
      <c r="M7" s="469"/>
      <c r="N7" s="470"/>
      <c r="O7" s="604"/>
      <c r="P7" s="469"/>
      <c r="Q7" s="470"/>
      <c r="R7" s="604"/>
      <c r="S7" s="469"/>
      <c r="T7" s="470"/>
      <c r="U7" s="604"/>
      <c r="V7" s="469"/>
      <c r="W7" s="470"/>
    </row>
    <row r="8" spans="1:23" ht="15.6" x14ac:dyDescent="0.25">
      <c r="A8" s="605"/>
      <c r="B8" s="12"/>
      <c r="C8" s="10" t="s">
        <v>89</v>
      </c>
      <c r="D8" s="14" t="s">
        <v>972</v>
      </c>
      <c r="E8" s="10" t="s">
        <v>60</v>
      </c>
      <c r="F8" s="10">
        <v>85</v>
      </c>
      <c r="G8" s="511"/>
      <c r="H8" s="518">
        <f t="shared" si="0"/>
        <v>0</v>
      </c>
      <c r="I8" s="604"/>
      <c r="J8" s="469"/>
      <c r="K8" s="470"/>
      <c r="L8" s="604"/>
      <c r="M8" s="469"/>
      <c r="N8" s="470"/>
      <c r="O8" s="604"/>
      <c r="P8" s="469"/>
      <c r="Q8" s="470"/>
      <c r="R8" s="604"/>
      <c r="S8" s="469"/>
      <c r="T8" s="470"/>
      <c r="U8" s="604"/>
      <c r="V8" s="469"/>
      <c r="W8" s="470"/>
    </row>
    <row r="9" spans="1:23" ht="15.6" hidden="1" x14ac:dyDescent="0.25">
      <c r="A9" s="605"/>
      <c r="B9" s="12"/>
      <c r="C9" s="10" t="s">
        <v>17</v>
      </c>
      <c r="D9" s="14" t="s">
        <v>973</v>
      </c>
      <c r="E9" s="10" t="s">
        <v>60</v>
      </c>
      <c r="F9" s="10"/>
      <c r="G9" s="468"/>
      <c r="H9" s="518">
        <f t="shared" si="0"/>
        <v>0</v>
      </c>
      <c r="I9" s="604"/>
      <c r="J9" s="469"/>
      <c r="K9" s="470"/>
      <c r="L9" s="604"/>
      <c r="M9" s="469"/>
      <c r="N9" s="470"/>
      <c r="O9" s="604"/>
      <c r="P9" s="469"/>
      <c r="Q9" s="470"/>
      <c r="R9" s="604"/>
      <c r="S9" s="469"/>
      <c r="T9" s="470"/>
      <c r="U9" s="604"/>
      <c r="V9" s="469"/>
      <c r="W9" s="470"/>
    </row>
    <row r="10" spans="1:23" ht="26.4" x14ac:dyDescent="0.25">
      <c r="A10" s="605"/>
      <c r="B10" s="12" t="s">
        <v>974</v>
      </c>
      <c r="C10" s="10"/>
      <c r="D10" s="14" t="s">
        <v>975</v>
      </c>
      <c r="E10" s="10" t="s">
        <v>60</v>
      </c>
      <c r="F10" s="10">
        <v>44</v>
      </c>
      <c r="G10" s="511"/>
      <c r="H10" s="518">
        <f t="shared" si="0"/>
        <v>0</v>
      </c>
      <c r="I10" s="604"/>
      <c r="J10" s="469"/>
      <c r="K10" s="470"/>
      <c r="L10" s="604"/>
      <c r="M10" s="469"/>
      <c r="N10" s="470"/>
      <c r="O10" s="604"/>
      <c r="P10" s="469"/>
      <c r="Q10" s="470"/>
      <c r="R10" s="604"/>
      <c r="S10" s="469"/>
      <c r="T10" s="470"/>
      <c r="U10" s="604"/>
      <c r="V10" s="469"/>
      <c r="W10" s="470"/>
    </row>
    <row r="11" spans="1:23" ht="26.4" hidden="1" x14ac:dyDescent="0.25">
      <c r="A11" s="605"/>
      <c r="B11" s="12" t="s">
        <v>976</v>
      </c>
      <c r="C11" s="10"/>
      <c r="D11" s="14" t="s">
        <v>977</v>
      </c>
      <c r="E11" s="10" t="s">
        <v>60</v>
      </c>
      <c r="F11" s="10"/>
      <c r="G11" s="468"/>
      <c r="H11" s="518">
        <f t="shared" si="0"/>
        <v>0</v>
      </c>
      <c r="I11" s="604"/>
      <c r="J11" s="469"/>
      <c r="K11" s="470"/>
      <c r="L11" s="604"/>
      <c r="M11" s="469"/>
      <c r="N11" s="470"/>
      <c r="O11" s="604"/>
      <c r="P11" s="469"/>
      <c r="Q11" s="470"/>
      <c r="R11" s="604"/>
      <c r="S11" s="469"/>
      <c r="T11" s="470"/>
      <c r="U11" s="604"/>
      <c r="V11" s="469"/>
      <c r="W11" s="470"/>
    </row>
    <row r="12" spans="1:23" ht="39.6" x14ac:dyDescent="0.25">
      <c r="A12" s="605"/>
      <c r="B12" s="12" t="s">
        <v>978</v>
      </c>
      <c r="C12" s="10"/>
      <c r="D12" s="14" t="s">
        <v>979</v>
      </c>
      <c r="E12" s="10" t="s">
        <v>60</v>
      </c>
      <c r="F12" s="10">
        <v>65</v>
      </c>
      <c r="G12" s="511"/>
      <c r="H12" s="518">
        <f t="shared" si="0"/>
        <v>0</v>
      </c>
      <c r="I12" s="604"/>
      <c r="J12" s="469"/>
      <c r="K12" s="470"/>
      <c r="L12" s="604"/>
      <c r="M12" s="469"/>
      <c r="N12" s="470"/>
      <c r="O12" s="604"/>
      <c r="P12" s="469"/>
      <c r="Q12" s="470"/>
      <c r="R12" s="604"/>
      <c r="S12" s="469"/>
      <c r="T12" s="470"/>
      <c r="U12" s="604"/>
      <c r="V12" s="469"/>
      <c r="W12" s="470"/>
    </row>
    <row r="13" spans="1:23" ht="39.6" hidden="1" x14ac:dyDescent="0.25">
      <c r="A13" s="605"/>
      <c r="B13" s="12" t="s">
        <v>980</v>
      </c>
      <c r="C13" s="10"/>
      <c r="D13" s="14" t="s">
        <v>981</v>
      </c>
      <c r="E13" s="10" t="s">
        <v>60</v>
      </c>
      <c r="F13" s="10"/>
      <c r="G13" s="468"/>
      <c r="H13" s="518">
        <f t="shared" si="0"/>
        <v>0</v>
      </c>
      <c r="I13" s="604"/>
      <c r="J13" s="469"/>
      <c r="K13" s="470"/>
      <c r="L13" s="604"/>
      <c r="M13" s="469"/>
      <c r="N13" s="470"/>
      <c r="O13" s="604"/>
      <c r="P13" s="469"/>
      <c r="Q13" s="470"/>
      <c r="R13" s="604"/>
      <c r="S13" s="469"/>
      <c r="T13" s="470"/>
      <c r="U13" s="604"/>
      <c r="V13" s="469"/>
      <c r="W13" s="470"/>
    </row>
    <row r="14" spans="1:23" ht="26.4" x14ac:dyDescent="0.25">
      <c r="A14" s="605" t="s">
        <v>982</v>
      </c>
      <c r="B14" s="12"/>
      <c r="C14" s="10"/>
      <c r="D14" s="27" t="s">
        <v>983</v>
      </c>
      <c r="E14" s="10"/>
      <c r="F14" s="10"/>
      <c r="G14" s="468"/>
      <c r="H14" s="518"/>
      <c r="I14" s="604"/>
      <c r="J14" s="469"/>
      <c r="K14" s="470"/>
      <c r="L14" s="604"/>
      <c r="M14" s="469"/>
      <c r="N14" s="470"/>
      <c r="O14" s="604"/>
      <c r="P14" s="469"/>
      <c r="Q14" s="470"/>
      <c r="R14" s="604"/>
      <c r="S14" s="469"/>
      <c r="T14" s="470"/>
      <c r="U14" s="604"/>
      <c r="V14" s="469"/>
      <c r="W14" s="470"/>
    </row>
    <row r="15" spans="1:23" ht="15.6" hidden="1" x14ac:dyDescent="0.25">
      <c r="A15" s="605"/>
      <c r="B15" s="12" t="s">
        <v>984</v>
      </c>
      <c r="C15" s="10"/>
      <c r="D15" s="14" t="s">
        <v>985</v>
      </c>
      <c r="E15" s="10" t="s">
        <v>60</v>
      </c>
      <c r="F15" s="10"/>
      <c r="G15" s="468"/>
      <c r="H15" s="518">
        <f>F15*G15</f>
        <v>0</v>
      </c>
      <c r="I15" s="604"/>
      <c r="J15" s="469"/>
      <c r="K15" s="470"/>
      <c r="L15" s="604"/>
      <c r="M15" s="469"/>
      <c r="N15" s="470"/>
      <c r="O15" s="604"/>
      <c r="P15" s="469"/>
      <c r="Q15" s="470"/>
      <c r="R15" s="604"/>
      <c r="S15" s="469"/>
      <c r="T15" s="470"/>
      <c r="U15" s="604"/>
      <c r="V15" s="469"/>
      <c r="W15" s="470"/>
    </row>
    <row r="16" spans="1:23" ht="15.6" x14ac:dyDescent="0.25">
      <c r="A16" s="605"/>
      <c r="B16" s="12" t="s">
        <v>986</v>
      </c>
      <c r="C16" s="10"/>
      <c r="D16" s="14" t="s">
        <v>987</v>
      </c>
      <c r="E16" s="10" t="s">
        <v>60</v>
      </c>
      <c r="F16" s="10">
        <v>250</v>
      </c>
      <c r="G16" s="511"/>
      <c r="H16" s="518">
        <f t="shared" ref="H16" si="1">F16*G16</f>
        <v>0</v>
      </c>
      <c r="I16" s="604"/>
      <c r="J16" s="469"/>
      <c r="K16" s="470"/>
      <c r="L16" s="604"/>
      <c r="M16" s="469"/>
      <c r="N16" s="470"/>
      <c r="O16" s="604"/>
      <c r="P16" s="469"/>
      <c r="Q16" s="470"/>
      <c r="R16" s="604"/>
      <c r="S16" s="469"/>
      <c r="T16" s="470"/>
      <c r="U16" s="604"/>
      <c r="V16" s="469"/>
      <c r="W16" s="470"/>
    </row>
    <row r="17" spans="1:23" ht="39.6" hidden="1" x14ac:dyDescent="0.25">
      <c r="A17" s="605" t="s">
        <v>988</v>
      </c>
      <c r="B17" s="12"/>
      <c r="C17" s="10"/>
      <c r="D17" s="27" t="s">
        <v>989</v>
      </c>
      <c r="E17" s="10"/>
      <c r="F17" s="10"/>
      <c r="G17" s="468"/>
      <c r="H17" s="518"/>
      <c r="I17" s="604"/>
      <c r="J17" s="469"/>
      <c r="K17" s="470"/>
      <c r="L17" s="604"/>
      <c r="M17" s="469"/>
      <c r="N17" s="470"/>
      <c r="O17" s="604"/>
      <c r="P17" s="469"/>
      <c r="Q17" s="470"/>
      <c r="R17" s="604"/>
      <c r="S17" s="469"/>
      <c r="T17" s="470"/>
      <c r="U17" s="604"/>
      <c r="V17" s="469"/>
      <c r="W17" s="470"/>
    </row>
    <row r="18" spans="1:23" hidden="1" x14ac:dyDescent="0.25">
      <c r="A18" s="605"/>
      <c r="B18" s="12" t="s">
        <v>990</v>
      </c>
      <c r="C18" s="10"/>
      <c r="D18" s="14" t="s">
        <v>991</v>
      </c>
      <c r="E18" s="10"/>
      <c r="F18" s="10"/>
      <c r="G18" s="468"/>
      <c r="H18" s="518"/>
      <c r="I18" s="604"/>
      <c r="J18" s="469"/>
      <c r="K18" s="470"/>
      <c r="L18" s="604"/>
      <c r="M18" s="469"/>
      <c r="N18" s="470"/>
      <c r="O18" s="604"/>
      <c r="P18" s="469"/>
      <c r="Q18" s="470"/>
      <c r="R18" s="604"/>
      <c r="S18" s="469"/>
      <c r="T18" s="470"/>
      <c r="U18" s="604"/>
      <c r="V18" s="469"/>
      <c r="W18" s="470"/>
    </row>
    <row r="19" spans="1:23" ht="15.6" hidden="1" x14ac:dyDescent="0.25">
      <c r="A19" s="605"/>
      <c r="B19" s="12"/>
      <c r="C19" s="10" t="s">
        <v>86</v>
      </c>
      <c r="D19" s="14" t="s">
        <v>992</v>
      </c>
      <c r="E19" s="10" t="s">
        <v>60</v>
      </c>
      <c r="F19" s="10"/>
      <c r="G19" s="468"/>
      <c r="H19" s="518"/>
      <c r="I19" s="604"/>
      <c r="J19" s="469"/>
      <c r="K19" s="470"/>
      <c r="L19" s="604"/>
      <c r="M19" s="469"/>
      <c r="N19" s="470"/>
      <c r="O19" s="604"/>
      <c r="P19" s="469"/>
      <c r="Q19" s="470"/>
      <c r="R19" s="604"/>
      <c r="S19" s="469"/>
      <c r="T19" s="470"/>
      <c r="U19" s="604"/>
      <c r="V19" s="469"/>
      <c r="W19" s="470"/>
    </row>
    <row r="20" spans="1:23" ht="15.6" hidden="1" x14ac:dyDescent="0.25">
      <c r="A20" s="605"/>
      <c r="B20" s="12"/>
      <c r="C20" s="10" t="s">
        <v>89</v>
      </c>
      <c r="D20" s="14" t="s">
        <v>993</v>
      </c>
      <c r="E20" s="10" t="s">
        <v>60</v>
      </c>
      <c r="F20" s="10"/>
      <c r="G20" s="468"/>
      <c r="H20" s="518"/>
      <c r="I20" s="604"/>
      <c r="J20" s="469"/>
      <c r="K20" s="470"/>
      <c r="L20" s="604"/>
      <c r="M20" s="469"/>
      <c r="N20" s="470"/>
      <c r="O20" s="604"/>
      <c r="P20" s="469"/>
      <c r="Q20" s="470"/>
      <c r="R20" s="604"/>
      <c r="S20" s="469"/>
      <c r="T20" s="470"/>
      <c r="U20" s="604"/>
      <c r="V20" s="469"/>
      <c r="W20" s="470"/>
    </row>
    <row r="21" spans="1:23" ht="15.6" hidden="1" x14ac:dyDescent="0.25">
      <c r="A21" s="605"/>
      <c r="B21" s="12"/>
      <c r="C21" s="10" t="s">
        <v>17</v>
      </c>
      <c r="D21" s="14" t="s">
        <v>994</v>
      </c>
      <c r="E21" s="10" t="s">
        <v>60</v>
      </c>
      <c r="F21" s="10"/>
      <c r="G21" s="468"/>
      <c r="H21" s="518"/>
      <c r="I21" s="604"/>
      <c r="J21" s="469"/>
      <c r="K21" s="470"/>
      <c r="L21" s="604"/>
      <c r="M21" s="469"/>
      <c r="N21" s="470"/>
      <c r="O21" s="604"/>
      <c r="P21" s="469"/>
      <c r="Q21" s="470"/>
      <c r="R21" s="604"/>
      <c r="S21" s="469"/>
      <c r="T21" s="470"/>
      <c r="U21" s="604"/>
      <c r="V21" s="469"/>
      <c r="W21" s="470"/>
    </row>
    <row r="22" spans="1:23" hidden="1" x14ac:dyDescent="0.25">
      <c r="A22" s="605"/>
      <c r="B22" s="12" t="s">
        <v>995</v>
      </c>
      <c r="C22" s="10"/>
      <c r="D22" s="14" t="s">
        <v>996</v>
      </c>
      <c r="E22" s="10"/>
      <c r="F22" s="10"/>
      <c r="G22" s="468"/>
      <c r="H22" s="518"/>
      <c r="I22" s="604"/>
      <c r="J22" s="469"/>
      <c r="K22" s="470"/>
      <c r="L22" s="604"/>
      <c r="M22" s="469"/>
      <c r="N22" s="470"/>
      <c r="O22" s="604"/>
      <c r="P22" s="469"/>
      <c r="Q22" s="470"/>
      <c r="R22" s="604"/>
      <c r="S22" s="469"/>
      <c r="T22" s="470"/>
      <c r="U22" s="604"/>
      <c r="V22" s="469"/>
      <c r="W22" s="470"/>
    </row>
    <row r="23" spans="1:23" ht="15.6" hidden="1" x14ac:dyDescent="0.25">
      <c r="A23" s="605"/>
      <c r="B23" s="12"/>
      <c r="C23" s="10" t="s">
        <v>86</v>
      </c>
      <c r="D23" s="14" t="s">
        <v>992</v>
      </c>
      <c r="E23" s="10" t="s">
        <v>60</v>
      </c>
      <c r="F23" s="10"/>
      <c r="G23" s="468"/>
      <c r="H23" s="518"/>
      <c r="I23" s="604"/>
      <c r="J23" s="469"/>
      <c r="K23" s="470"/>
      <c r="L23" s="604"/>
      <c r="M23" s="469"/>
      <c r="N23" s="470"/>
      <c r="O23" s="604"/>
      <c r="P23" s="469"/>
      <c r="Q23" s="470"/>
      <c r="R23" s="604"/>
      <c r="S23" s="469"/>
      <c r="T23" s="470"/>
      <c r="U23" s="604"/>
      <c r="V23" s="469"/>
      <c r="W23" s="470"/>
    </row>
    <row r="24" spans="1:23" ht="15.6" hidden="1" x14ac:dyDescent="0.25">
      <c r="A24" s="605"/>
      <c r="B24" s="12"/>
      <c r="C24" s="10" t="s">
        <v>89</v>
      </c>
      <c r="D24" s="14" t="s">
        <v>993</v>
      </c>
      <c r="E24" s="10" t="s">
        <v>60</v>
      </c>
      <c r="F24" s="10"/>
      <c r="G24" s="468"/>
      <c r="H24" s="518"/>
      <c r="I24" s="604"/>
      <c r="J24" s="469"/>
      <c r="K24" s="470"/>
      <c r="L24" s="604"/>
      <c r="M24" s="469"/>
      <c r="N24" s="470"/>
      <c r="O24" s="604"/>
      <c r="P24" s="469"/>
      <c r="Q24" s="470"/>
      <c r="R24" s="604"/>
      <c r="S24" s="469"/>
      <c r="T24" s="470"/>
      <c r="U24" s="604"/>
      <c r="V24" s="469"/>
      <c r="W24" s="470"/>
    </row>
    <row r="25" spans="1:23" ht="15.6" hidden="1" x14ac:dyDescent="0.25">
      <c r="A25" s="605"/>
      <c r="B25" s="12"/>
      <c r="C25" s="10" t="s">
        <v>17</v>
      </c>
      <c r="D25" s="14" t="s">
        <v>994</v>
      </c>
      <c r="E25" s="10" t="s">
        <v>60</v>
      </c>
      <c r="F25" s="10"/>
      <c r="G25" s="468"/>
      <c r="H25" s="518"/>
      <c r="I25" s="604"/>
      <c r="J25" s="469"/>
      <c r="K25" s="470"/>
      <c r="L25" s="604"/>
      <c r="M25" s="469"/>
      <c r="N25" s="470"/>
      <c r="O25" s="604"/>
      <c r="P25" s="469"/>
      <c r="Q25" s="470"/>
      <c r="R25" s="604"/>
      <c r="S25" s="469"/>
      <c r="T25" s="470"/>
      <c r="U25" s="604"/>
      <c r="V25" s="469"/>
      <c r="W25" s="470"/>
    </row>
    <row r="26" spans="1:23" hidden="1" x14ac:dyDescent="0.25">
      <c r="A26" s="605"/>
      <c r="B26" s="12" t="s">
        <v>997</v>
      </c>
      <c r="C26" s="10"/>
      <c r="D26" s="14" t="s">
        <v>998</v>
      </c>
      <c r="E26" s="10"/>
      <c r="F26" s="10"/>
      <c r="G26" s="468"/>
      <c r="H26" s="518"/>
      <c r="I26" s="604"/>
      <c r="J26" s="469"/>
      <c r="K26" s="470"/>
      <c r="L26" s="604"/>
      <c r="M26" s="469"/>
      <c r="N26" s="470"/>
      <c r="O26" s="604"/>
      <c r="P26" s="469"/>
      <c r="Q26" s="470"/>
      <c r="R26" s="604"/>
      <c r="S26" s="469"/>
      <c r="T26" s="470"/>
      <c r="U26" s="604"/>
      <c r="V26" s="469"/>
      <c r="W26" s="470"/>
    </row>
    <row r="27" spans="1:23" ht="15.6" hidden="1" x14ac:dyDescent="0.25">
      <c r="A27" s="605"/>
      <c r="B27" s="12"/>
      <c r="C27" s="10" t="s">
        <v>86</v>
      </c>
      <c r="D27" s="14" t="s">
        <v>992</v>
      </c>
      <c r="E27" s="10" t="s">
        <v>60</v>
      </c>
      <c r="F27" s="10"/>
      <c r="G27" s="468"/>
      <c r="H27" s="518"/>
      <c r="I27" s="604"/>
      <c r="J27" s="469"/>
      <c r="K27" s="470"/>
      <c r="L27" s="604"/>
      <c r="M27" s="469"/>
      <c r="N27" s="470"/>
      <c r="O27" s="604"/>
      <c r="P27" s="469"/>
      <c r="Q27" s="470"/>
      <c r="R27" s="604"/>
      <c r="S27" s="469"/>
      <c r="T27" s="470"/>
      <c r="U27" s="604"/>
      <c r="V27" s="469"/>
      <c r="W27" s="470"/>
    </row>
    <row r="28" spans="1:23" ht="15.6" hidden="1" x14ac:dyDescent="0.25">
      <c r="A28" s="605"/>
      <c r="B28" s="12"/>
      <c r="C28" s="10" t="s">
        <v>89</v>
      </c>
      <c r="D28" s="14" t="s">
        <v>993</v>
      </c>
      <c r="E28" s="10" t="s">
        <v>60</v>
      </c>
      <c r="F28" s="10"/>
      <c r="G28" s="468"/>
      <c r="H28" s="518"/>
      <c r="I28" s="604"/>
      <c r="J28" s="469"/>
      <c r="K28" s="470"/>
      <c r="L28" s="604"/>
      <c r="M28" s="469"/>
      <c r="N28" s="470"/>
      <c r="O28" s="604"/>
      <c r="P28" s="469"/>
      <c r="Q28" s="470"/>
      <c r="R28" s="604"/>
      <c r="S28" s="469"/>
      <c r="T28" s="470"/>
      <c r="U28" s="604"/>
      <c r="V28" s="469"/>
      <c r="W28" s="470"/>
    </row>
    <row r="29" spans="1:23" ht="15.6" hidden="1" x14ac:dyDescent="0.25">
      <c r="A29" s="605"/>
      <c r="B29" s="12"/>
      <c r="C29" s="10" t="s">
        <v>17</v>
      </c>
      <c r="D29" s="14" t="s">
        <v>994</v>
      </c>
      <c r="E29" s="10" t="s">
        <v>60</v>
      </c>
      <c r="F29" s="10"/>
      <c r="G29" s="468"/>
      <c r="H29" s="518"/>
      <c r="I29" s="604"/>
      <c r="J29" s="469"/>
      <c r="K29" s="470"/>
      <c r="L29" s="604"/>
      <c r="M29" s="469"/>
      <c r="N29" s="470"/>
      <c r="O29" s="604"/>
      <c r="P29" s="469"/>
      <c r="Q29" s="470"/>
      <c r="R29" s="604"/>
      <c r="S29" s="469"/>
      <c r="T29" s="470"/>
      <c r="U29" s="604"/>
      <c r="V29" s="469"/>
      <c r="W29" s="470"/>
    </row>
    <row r="30" spans="1:23" ht="26.4" x14ac:dyDescent="0.25">
      <c r="A30" s="605" t="s">
        <v>999</v>
      </c>
      <c r="B30" s="12"/>
      <c r="C30" s="10"/>
      <c r="D30" s="607" t="s">
        <v>1000</v>
      </c>
      <c r="E30" s="10"/>
      <c r="F30" s="10"/>
      <c r="G30" s="468"/>
      <c r="H30" s="518"/>
      <c r="I30" s="604"/>
      <c r="J30" s="469"/>
      <c r="K30" s="470"/>
      <c r="L30" s="604"/>
      <c r="M30" s="469"/>
      <c r="N30" s="470"/>
      <c r="O30" s="604"/>
      <c r="P30" s="469"/>
      <c r="Q30" s="470"/>
      <c r="R30" s="604"/>
      <c r="S30" s="469"/>
      <c r="T30" s="470"/>
      <c r="U30" s="604"/>
      <c r="V30" s="469"/>
      <c r="W30" s="470"/>
    </row>
    <row r="31" spans="1:23" ht="26.4" x14ac:dyDescent="0.25">
      <c r="A31" s="605"/>
      <c r="B31" s="12" t="s">
        <v>1001</v>
      </c>
      <c r="C31" s="10"/>
      <c r="D31" s="14" t="s">
        <v>1002</v>
      </c>
      <c r="E31" s="10"/>
      <c r="F31" s="10"/>
      <c r="G31" s="468"/>
      <c r="H31" s="518"/>
      <c r="I31" s="604"/>
      <c r="J31" s="469"/>
      <c r="K31" s="470"/>
      <c r="L31" s="604"/>
      <c r="M31" s="469"/>
      <c r="N31" s="470"/>
      <c r="O31" s="604"/>
      <c r="P31" s="469"/>
      <c r="Q31" s="470"/>
      <c r="R31" s="604"/>
      <c r="S31" s="469"/>
      <c r="T31" s="470"/>
      <c r="U31" s="604"/>
      <c r="V31" s="469"/>
      <c r="W31" s="470"/>
    </row>
    <row r="32" spans="1:23" ht="15.6" hidden="1" x14ac:dyDescent="0.25">
      <c r="A32" s="605"/>
      <c r="B32" s="12"/>
      <c r="C32" s="10" t="s">
        <v>86</v>
      </c>
      <c r="D32" s="14" t="s">
        <v>971</v>
      </c>
      <c r="E32" s="10" t="s">
        <v>60</v>
      </c>
      <c r="F32" s="10"/>
      <c r="G32" s="468"/>
      <c r="H32" s="518"/>
      <c r="I32" s="604"/>
      <c r="J32" s="469"/>
      <c r="K32" s="470"/>
      <c r="L32" s="604"/>
      <c r="M32" s="469"/>
      <c r="N32" s="470"/>
      <c r="O32" s="604"/>
      <c r="P32" s="469"/>
      <c r="Q32" s="470"/>
      <c r="R32" s="604"/>
      <c r="S32" s="469"/>
      <c r="T32" s="470"/>
      <c r="U32" s="604"/>
      <c r="V32" s="469"/>
      <c r="W32" s="470"/>
    </row>
    <row r="33" spans="1:23" ht="15.6" hidden="1" x14ac:dyDescent="0.25">
      <c r="A33" s="605"/>
      <c r="B33" s="12"/>
      <c r="C33" s="10" t="s">
        <v>89</v>
      </c>
      <c r="D33" s="14" t="s">
        <v>972</v>
      </c>
      <c r="E33" s="10" t="s">
        <v>60</v>
      </c>
      <c r="F33" s="10"/>
      <c r="G33" s="468"/>
      <c r="H33" s="518"/>
      <c r="I33" s="604"/>
      <c r="J33" s="469"/>
      <c r="K33" s="470"/>
      <c r="L33" s="604"/>
      <c r="M33" s="469"/>
      <c r="N33" s="470"/>
      <c r="O33" s="604"/>
      <c r="P33" s="469"/>
      <c r="Q33" s="470"/>
      <c r="R33" s="604"/>
      <c r="S33" s="469"/>
      <c r="T33" s="470"/>
      <c r="U33" s="604"/>
      <c r="V33" s="469"/>
      <c r="W33" s="470"/>
    </row>
    <row r="34" spans="1:23" ht="15.6" hidden="1" x14ac:dyDescent="0.25">
      <c r="A34" s="605"/>
      <c r="B34" s="12"/>
      <c r="C34" s="10" t="s">
        <v>17</v>
      </c>
      <c r="D34" s="14" t="s">
        <v>973</v>
      </c>
      <c r="E34" s="10" t="s">
        <v>60</v>
      </c>
      <c r="F34" s="10"/>
      <c r="G34" s="468"/>
      <c r="H34" s="518"/>
      <c r="I34" s="604"/>
      <c r="J34" s="469"/>
      <c r="K34" s="470"/>
      <c r="L34" s="604"/>
      <c r="M34" s="469"/>
      <c r="N34" s="470"/>
      <c r="O34" s="604"/>
      <c r="P34" s="469"/>
      <c r="Q34" s="470"/>
      <c r="R34" s="604"/>
      <c r="S34" s="469"/>
      <c r="T34" s="470"/>
      <c r="U34" s="604"/>
      <c r="V34" s="469"/>
      <c r="W34" s="470"/>
    </row>
    <row r="35" spans="1:23" ht="39.6" x14ac:dyDescent="0.25">
      <c r="A35" s="605"/>
      <c r="B35" s="12" t="s">
        <v>1003</v>
      </c>
      <c r="C35" s="10"/>
      <c r="D35" s="610" t="s">
        <v>1004</v>
      </c>
      <c r="E35" s="10" t="s">
        <v>60</v>
      </c>
      <c r="F35" s="10">
        <v>300</v>
      </c>
      <c r="G35" s="511"/>
      <c r="H35" s="518">
        <f t="shared" ref="H35:H37" si="2">F35*G35</f>
        <v>0</v>
      </c>
      <c r="I35" s="604"/>
      <c r="J35" s="469"/>
      <c r="K35" s="470"/>
      <c r="L35" s="604"/>
      <c r="M35" s="469"/>
      <c r="N35" s="470"/>
      <c r="O35" s="604"/>
      <c r="P35" s="469"/>
      <c r="Q35" s="470"/>
      <c r="R35" s="604"/>
      <c r="S35" s="469"/>
      <c r="T35" s="470"/>
      <c r="U35" s="604"/>
      <c r="V35" s="469"/>
      <c r="W35" s="470"/>
    </row>
    <row r="36" spans="1:23" ht="39.6" x14ac:dyDescent="0.25">
      <c r="A36" s="605"/>
      <c r="B36" s="12" t="s">
        <v>1005</v>
      </c>
      <c r="C36" s="10"/>
      <c r="D36" s="610" t="s">
        <v>1006</v>
      </c>
      <c r="E36" s="10" t="s">
        <v>60</v>
      </c>
      <c r="F36" s="10">
        <v>76</v>
      </c>
      <c r="G36" s="511"/>
      <c r="H36" s="518">
        <f t="shared" si="2"/>
        <v>0</v>
      </c>
      <c r="I36" s="604"/>
      <c r="J36" s="469"/>
      <c r="K36" s="470"/>
      <c r="L36" s="604"/>
      <c r="M36" s="469"/>
      <c r="N36" s="470"/>
      <c r="O36" s="604"/>
      <c r="P36" s="469"/>
      <c r="Q36" s="470"/>
      <c r="R36" s="604"/>
      <c r="S36" s="469"/>
      <c r="T36" s="470"/>
      <c r="U36" s="604"/>
      <c r="V36" s="469"/>
      <c r="W36" s="470"/>
    </row>
    <row r="37" spans="1:23" ht="26.4" x14ac:dyDescent="0.25">
      <c r="A37" s="605"/>
      <c r="B37" s="12" t="s">
        <v>1007</v>
      </c>
      <c r="C37" s="10"/>
      <c r="D37" s="14" t="s">
        <v>1008</v>
      </c>
      <c r="E37" s="10" t="s">
        <v>60</v>
      </c>
      <c r="F37" s="10">
        <v>54</v>
      </c>
      <c r="G37" s="511"/>
      <c r="H37" s="518">
        <f t="shared" si="2"/>
        <v>0</v>
      </c>
      <c r="I37" s="604"/>
      <c r="J37" s="469"/>
      <c r="K37" s="470"/>
      <c r="L37" s="604"/>
      <c r="M37" s="469"/>
      <c r="N37" s="470"/>
      <c r="O37" s="604"/>
      <c r="P37" s="469"/>
      <c r="Q37" s="470"/>
      <c r="R37" s="604"/>
      <c r="S37" s="469"/>
      <c r="T37" s="470"/>
      <c r="U37" s="604"/>
      <c r="V37" s="469"/>
      <c r="W37" s="470"/>
    </row>
    <row r="38" spans="1:23" ht="26.4" hidden="1" x14ac:dyDescent="0.25">
      <c r="A38" s="605"/>
      <c r="B38" s="12" t="s">
        <v>1009</v>
      </c>
      <c r="C38" s="10"/>
      <c r="D38" s="14" t="s">
        <v>1010</v>
      </c>
      <c r="E38" s="10" t="s">
        <v>60</v>
      </c>
      <c r="F38" s="10"/>
      <c r="G38" s="468"/>
      <c r="H38" s="518"/>
      <c r="I38" s="604"/>
      <c r="J38" s="469"/>
      <c r="K38" s="470"/>
      <c r="L38" s="604"/>
      <c r="M38" s="469"/>
      <c r="N38" s="470"/>
      <c r="O38" s="604"/>
      <c r="P38" s="469"/>
      <c r="Q38" s="470"/>
      <c r="R38" s="604"/>
      <c r="S38" s="469"/>
      <c r="T38" s="470"/>
      <c r="U38" s="604"/>
      <c r="V38" s="469"/>
      <c r="W38" s="470"/>
    </row>
    <row r="39" spans="1:23" ht="39.6" hidden="1" x14ac:dyDescent="0.25">
      <c r="A39" s="605"/>
      <c r="B39" s="12" t="s">
        <v>1011</v>
      </c>
      <c r="C39" s="10"/>
      <c r="D39" s="14" t="s">
        <v>1012</v>
      </c>
      <c r="E39" s="10"/>
      <c r="F39" s="10"/>
      <c r="G39" s="468"/>
      <c r="H39" s="518"/>
      <c r="I39" s="604"/>
      <c r="J39" s="469"/>
      <c r="K39" s="470"/>
      <c r="L39" s="604"/>
      <c r="M39" s="469"/>
      <c r="N39" s="470"/>
      <c r="O39" s="604"/>
      <c r="P39" s="469"/>
      <c r="Q39" s="470"/>
      <c r="R39" s="604"/>
      <c r="S39" s="469"/>
      <c r="T39" s="470"/>
      <c r="U39" s="604"/>
      <c r="V39" s="469"/>
      <c r="W39" s="470"/>
    </row>
    <row r="40" spans="1:23" hidden="1" x14ac:dyDescent="0.25">
      <c r="A40" s="605"/>
      <c r="B40" s="12"/>
      <c r="C40" s="10" t="s">
        <v>86</v>
      </c>
      <c r="D40" s="14" t="s">
        <v>1013</v>
      </c>
      <c r="E40" s="15" t="s">
        <v>0</v>
      </c>
      <c r="F40" s="10"/>
      <c r="G40" s="468"/>
      <c r="H40" s="518"/>
      <c r="I40" s="604"/>
      <c r="J40" s="469"/>
      <c r="K40" s="470"/>
      <c r="L40" s="604"/>
      <c r="M40" s="469"/>
      <c r="N40" s="470"/>
      <c r="O40" s="604"/>
      <c r="P40" s="469"/>
      <c r="Q40" s="470"/>
      <c r="R40" s="604"/>
      <c r="S40" s="469"/>
      <c r="T40" s="470"/>
      <c r="U40" s="604"/>
      <c r="V40" s="469"/>
      <c r="W40" s="470"/>
    </row>
    <row r="41" spans="1:23" hidden="1" x14ac:dyDescent="0.25">
      <c r="A41" s="605"/>
      <c r="B41" s="12"/>
      <c r="C41" s="10" t="s">
        <v>89</v>
      </c>
      <c r="D41" s="14" t="s">
        <v>1014</v>
      </c>
      <c r="E41" s="15" t="s">
        <v>0</v>
      </c>
      <c r="F41" s="10"/>
      <c r="G41" s="468"/>
      <c r="H41" s="518"/>
      <c r="I41" s="604"/>
      <c r="J41" s="469"/>
      <c r="K41" s="470"/>
      <c r="L41" s="604"/>
      <c r="M41" s="469"/>
      <c r="N41" s="470"/>
      <c r="O41" s="604"/>
      <c r="P41" s="469"/>
      <c r="Q41" s="470"/>
      <c r="R41" s="604"/>
      <c r="S41" s="469"/>
      <c r="T41" s="470"/>
      <c r="U41" s="604"/>
      <c r="V41" s="469"/>
      <c r="W41" s="470"/>
    </row>
    <row r="42" spans="1:23" ht="26.4" x14ac:dyDescent="0.25">
      <c r="A42" s="605" t="s">
        <v>1015</v>
      </c>
      <c r="B42" s="12"/>
      <c r="C42" s="10"/>
      <c r="D42" s="607" t="s">
        <v>1016</v>
      </c>
      <c r="E42" s="15"/>
      <c r="F42" s="10"/>
      <c r="G42" s="468"/>
      <c r="H42" s="518"/>
      <c r="I42" s="604"/>
      <c r="J42" s="469"/>
      <c r="K42" s="470"/>
      <c r="L42" s="604"/>
      <c r="M42" s="469"/>
      <c r="N42" s="470"/>
      <c r="O42" s="604"/>
      <c r="P42" s="469"/>
      <c r="Q42" s="470"/>
      <c r="R42" s="604"/>
      <c r="S42" s="469"/>
      <c r="T42" s="470"/>
      <c r="U42" s="604"/>
      <c r="V42" s="469"/>
      <c r="W42" s="470"/>
    </row>
    <row r="43" spans="1:23" ht="26.4" x14ac:dyDescent="0.25">
      <c r="A43" s="605"/>
      <c r="B43" s="12" t="s">
        <v>1017</v>
      </c>
      <c r="C43" s="10"/>
      <c r="D43" s="14" t="s">
        <v>1018</v>
      </c>
      <c r="E43" s="10" t="s">
        <v>60</v>
      </c>
      <c r="F43" s="10">
        <v>215</v>
      </c>
      <c r="G43" s="511"/>
      <c r="H43" s="518">
        <f>F43*G43</f>
        <v>0</v>
      </c>
      <c r="I43" s="604"/>
      <c r="J43" s="469"/>
      <c r="K43" s="470"/>
      <c r="L43" s="604"/>
      <c r="M43" s="469"/>
      <c r="N43" s="470"/>
      <c r="O43" s="604"/>
      <c r="P43" s="469"/>
      <c r="Q43" s="470"/>
      <c r="R43" s="604"/>
      <c r="S43" s="469"/>
      <c r="T43" s="470"/>
      <c r="U43" s="604"/>
      <c r="V43" s="469"/>
      <c r="W43" s="470"/>
    </row>
    <row r="44" spans="1:23" ht="15.6" x14ac:dyDescent="0.25">
      <c r="A44" s="605"/>
      <c r="B44" s="12" t="s">
        <v>1019</v>
      </c>
      <c r="C44" s="10"/>
      <c r="D44" s="14" t="s">
        <v>1020</v>
      </c>
      <c r="E44" s="10" t="s">
        <v>60</v>
      </c>
      <c r="F44" s="10">
        <v>50</v>
      </c>
      <c r="G44" s="511"/>
      <c r="H44" s="518">
        <f>F44*G44</f>
        <v>0</v>
      </c>
      <c r="I44" s="604"/>
      <c r="J44" s="469"/>
      <c r="K44" s="470"/>
      <c r="L44" s="604"/>
      <c r="M44" s="469"/>
      <c r="N44" s="470"/>
      <c r="O44" s="604"/>
      <c r="P44" s="469"/>
      <c r="Q44" s="470"/>
      <c r="R44" s="604"/>
      <c r="S44" s="469"/>
      <c r="T44" s="470"/>
      <c r="U44" s="604"/>
      <c r="V44" s="469"/>
      <c r="W44" s="470"/>
    </row>
    <row r="45" spans="1:23" ht="26.4" x14ac:dyDescent="0.25">
      <c r="A45" s="605"/>
      <c r="B45" s="12" t="s">
        <v>1021</v>
      </c>
      <c r="C45" s="10"/>
      <c r="D45" s="14" t="s">
        <v>1022</v>
      </c>
      <c r="E45" s="10" t="s">
        <v>60</v>
      </c>
      <c r="F45" s="10">
        <v>50</v>
      </c>
      <c r="G45" s="511"/>
      <c r="H45" s="518">
        <f>F45*G45</f>
        <v>0</v>
      </c>
      <c r="I45" s="604"/>
      <c r="J45" s="469"/>
      <c r="K45" s="470"/>
      <c r="L45" s="604"/>
      <c r="M45" s="469"/>
      <c r="N45" s="470"/>
      <c r="O45" s="604"/>
      <c r="P45" s="469"/>
      <c r="Q45" s="470"/>
      <c r="R45" s="604"/>
      <c r="S45" s="469"/>
      <c r="T45" s="470"/>
      <c r="U45" s="604"/>
      <c r="V45" s="469"/>
      <c r="W45" s="470"/>
    </row>
    <row r="46" spans="1:23" hidden="1" x14ac:dyDescent="0.25">
      <c r="A46" s="605" t="s">
        <v>1023</v>
      </c>
      <c r="B46" s="12"/>
      <c r="C46" s="10"/>
      <c r="D46" s="607" t="s">
        <v>1024</v>
      </c>
      <c r="E46" s="10"/>
      <c r="F46" s="10"/>
      <c r="G46" s="468"/>
      <c r="H46" s="518"/>
      <c r="I46" s="604"/>
      <c r="J46" s="469"/>
      <c r="K46" s="470"/>
      <c r="L46" s="604"/>
      <c r="M46" s="469"/>
      <c r="N46" s="470"/>
      <c r="O46" s="604"/>
      <c r="P46" s="469"/>
      <c r="Q46" s="470"/>
      <c r="R46" s="604"/>
      <c r="S46" s="469"/>
      <c r="T46" s="470"/>
      <c r="U46" s="604"/>
      <c r="V46" s="469"/>
      <c r="W46" s="470"/>
    </row>
    <row r="47" spans="1:23" ht="15.6" hidden="1" x14ac:dyDescent="0.25">
      <c r="A47" s="605"/>
      <c r="B47" s="12" t="s">
        <v>1025</v>
      </c>
      <c r="C47" s="10"/>
      <c r="D47" s="14" t="s">
        <v>1026</v>
      </c>
      <c r="E47" s="10" t="s">
        <v>60</v>
      </c>
      <c r="F47" s="10"/>
      <c r="G47" s="468"/>
      <c r="H47" s="518"/>
      <c r="I47" s="604"/>
      <c r="J47" s="469"/>
      <c r="K47" s="470"/>
      <c r="L47" s="604"/>
      <c r="M47" s="469"/>
      <c r="N47" s="470"/>
      <c r="O47" s="604"/>
      <c r="P47" s="469"/>
      <c r="Q47" s="470"/>
      <c r="R47" s="604"/>
      <c r="S47" s="469"/>
      <c r="T47" s="470"/>
      <c r="U47" s="604"/>
      <c r="V47" s="469"/>
      <c r="W47" s="470"/>
    </row>
    <row r="48" spans="1:23" ht="26.4" hidden="1" x14ac:dyDescent="0.25">
      <c r="A48" s="605"/>
      <c r="B48" s="12" t="s">
        <v>1027</v>
      </c>
      <c r="C48" s="10"/>
      <c r="D48" s="14" t="s">
        <v>1028</v>
      </c>
      <c r="E48" s="10" t="s">
        <v>60</v>
      </c>
      <c r="F48" s="10"/>
      <c r="G48" s="468">
        <v>30</v>
      </c>
      <c r="H48" s="518">
        <f>F48*G48</f>
        <v>0</v>
      </c>
      <c r="I48" s="604"/>
      <c r="J48" s="469"/>
      <c r="K48" s="470"/>
      <c r="L48" s="604"/>
      <c r="M48" s="469"/>
      <c r="N48" s="470"/>
      <c r="O48" s="604"/>
      <c r="P48" s="469"/>
      <c r="Q48" s="470"/>
      <c r="R48" s="604"/>
      <c r="S48" s="469"/>
      <c r="T48" s="470"/>
      <c r="U48" s="604"/>
      <c r="V48" s="469"/>
      <c r="W48" s="470"/>
    </row>
    <row r="49" spans="1:23" ht="26.4" x14ac:dyDescent="0.25">
      <c r="A49" s="605" t="s">
        <v>1029</v>
      </c>
      <c r="B49" s="12"/>
      <c r="C49" s="10"/>
      <c r="D49" s="607" t="s">
        <v>1030</v>
      </c>
      <c r="E49" s="10"/>
      <c r="F49" s="10"/>
      <c r="G49" s="468"/>
      <c r="H49" s="518"/>
      <c r="I49" s="604"/>
      <c r="J49" s="469"/>
      <c r="K49" s="470"/>
      <c r="L49" s="604"/>
      <c r="M49" s="469"/>
      <c r="N49" s="470"/>
      <c r="O49" s="604"/>
      <c r="P49" s="469"/>
      <c r="Q49" s="470"/>
      <c r="R49" s="604"/>
      <c r="S49" s="469"/>
      <c r="T49" s="470"/>
      <c r="U49" s="604"/>
      <c r="V49" s="469"/>
      <c r="W49" s="470"/>
    </row>
    <row r="50" spans="1:23" ht="26.4" hidden="1" x14ac:dyDescent="0.25">
      <c r="A50" s="605"/>
      <c r="B50" s="12" t="s">
        <v>1031</v>
      </c>
      <c r="C50" s="10"/>
      <c r="D50" s="14" t="s">
        <v>5264</v>
      </c>
      <c r="E50" s="10" t="s">
        <v>60</v>
      </c>
      <c r="F50" s="10"/>
      <c r="G50" s="468"/>
      <c r="H50" s="518"/>
      <c r="I50" s="604"/>
      <c r="J50" s="469"/>
      <c r="K50" s="470"/>
      <c r="L50" s="604"/>
      <c r="M50" s="469"/>
      <c r="N50" s="470"/>
      <c r="O50" s="604"/>
      <c r="P50" s="469"/>
      <c r="Q50" s="470"/>
      <c r="R50" s="604"/>
      <c r="S50" s="469"/>
      <c r="T50" s="470"/>
      <c r="U50" s="604"/>
      <c r="V50" s="469"/>
      <c r="W50" s="470"/>
    </row>
    <row r="51" spans="1:23" ht="26.4" x14ac:dyDescent="0.25">
      <c r="A51" s="605"/>
      <c r="B51" s="12" t="s">
        <v>1032</v>
      </c>
      <c r="C51" s="10"/>
      <c r="D51" s="14" t="s">
        <v>5265</v>
      </c>
      <c r="E51" s="10" t="s">
        <v>60</v>
      </c>
      <c r="F51" s="10">
        <v>215</v>
      </c>
      <c r="G51" s="511"/>
      <c r="H51" s="518">
        <f>F51*G51</f>
        <v>0</v>
      </c>
      <c r="I51" s="604"/>
      <c r="J51" s="469"/>
      <c r="K51" s="470"/>
      <c r="L51" s="604"/>
      <c r="M51" s="469"/>
      <c r="N51" s="470"/>
      <c r="O51" s="604"/>
      <c r="P51" s="469"/>
      <c r="Q51" s="470"/>
      <c r="R51" s="604"/>
      <c r="S51" s="469"/>
      <c r="T51" s="470"/>
      <c r="U51" s="604"/>
      <c r="V51" s="469"/>
      <c r="W51" s="470"/>
    </row>
    <row r="52" spans="1:23" ht="26.4" x14ac:dyDescent="0.25">
      <c r="A52" s="605" t="s">
        <v>1033</v>
      </c>
      <c r="B52" s="12"/>
      <c r="C52" s="10"/>
      <c r="D52" s="607" t="s">
        <v>1034</v>
      </c>
      <c r="E52" s="10"/>
      <c r="F52" s="10"/>
      <c r="G52" s="468"/>
      <c r="H52" s="518"/>
      <c r="I52" s="604"/>
      <c r="J52" s="469"/>
      <c r="K52" s="470"/>
      <c r="L52" s="604"/>
      <c r="M52" s="469"/>
      <c r="N52" s="470"/>
      <c r="O52" s="604"/>
      <c r="P52" s="469"/>
      <c r="Q52" s="470"/>
      <c r="R52" s="604"/>
      <c r="S52" s="469"/>
      <c r="T52" s="470"/>
      <c r="U52" s="604"/>
      <c r="V52" s="469"/>
      <c r="W52" s="470"/>
    </row>
    <row r="53" spans="1:23" ht="26.4" hidden="1" x14ac:dyDescent="0.25">
      <c r="A53" s="622"/>
      <c r="B53" s="616" t="s">
        <v>1035</v>
      </c>
      <c r="C53" s="10"/>
      <c r="D53" s="14" t="s">
        <v>5266</v>
      </c>
      <c r="E53" s="10" t="s">
        <v>60</v>
      </c>
      <c r="F53" s="10"/>
      <c r="G53" s="468"/>
      <c r="H53" s="518"/>
      <c r="I53" s="604"/>
      <c r="J53" s="469"/>
      <c r="K53" s="470"/>
      <c r="L53" s="604"/>
      <c r="M53" s="469"/>
      <c r="N53" s="470"/>
      <c r="O53" s="604"/>
      <c r="P53" s="469"/>
      <c r="Q53" s="470"/>
      <c r="R53" s="604"/>
      <c r="S53" s="469"/>
      <c r="T53" s="470"/>
      <c r="U53" s="604"/>
      <c r="V53" s="469"/>
      <c r="W53" s="470"/>
    </row>
    <row r="54" spans="1:23" ht="26.4" x14ac:dyDescent="0.25">
      <c r="A54" s="622"/>
      <c r="B54" s="616" t="s">
        <v>1036</v>
      </c>
      <c r="C54" s="10"/>
      <c r="D54" s="14" t="s">
        <v>5267</v>
      </c>
      <c r="E54" s="10" t="s">
        <v>60</v>
      </c>
      <c r="F54" s="10">
        <v>120</v>
      </c>
      <c r="G54" s="511"/>
      <c r="H54" s="518">
        <f>F54*G54</f>
        <v>0</v>
      </c>
      <c r="I54" s="604"/>
      <c r="J54" s="469"/>
      <c r="K54" s="470"/>
      <c r="L54" s="604"/>
      <c r="M54" s="469"/>
      <c r="N54" s="470"/>
      <c r="O54" s="604"/>
      <c r="P54" s="469"/>
      <c r="Q54" s="470"/>
      <c r="R54" s="604"/>
      <c r="S54" s="469"/>
      <c r="T54" s="470"/>
      <c r="U54" s="604"/>
      <c r="V54" s="469"/>
      <c r="W54" s="470"/>
    </row>
    <row r="55" spans="1:23" x14ac:dyDescent="0.25">
      <c r="A55" s="622" t="s">
        <v>1037</v>
      </c>
      <c r="B55" s="616"/>
      <c r="C55" s="10"/>
      <c r="D55" s="607" t="s">
        <v>1038</v>
      </c>
      <c r="E55" s="616"/>
      <c r="F55" s="10"/>
      <c r="G55" s="468"/>
      <c r="H55" s="518"/>
      <c r="I55" s="604"/>
      <c r="J55" s="469"/>
      <c r="K55" s="470"/>
      <c r="L55" s="604"/>
      <c r="M55" s="469"/>
      <c r="N55" s="470"/>
      <c r="O55" s="604"/>
      <c r="P55" s="469"/>
      <c r="Q55" s="470"/>
      <c r="R55" s="604"/>
      <c r="S55" s="469"/>
      <c r="T55" s="470"/>
      <c r="U55" s="604"/>
      <c r="V55" s="469"/>
      <c r="W55" s="470"/>
    </row>
    <row r="56" spans="1:23" ht="39.6" x14ac:dyDescent="0.25">
      <c r="A56" s="622"/>
      <c r="B56" s="616" t="s">
        <v>1039</v>
      </c>
      <c r="C56" s="10"/>
      <c r="D56" s="824" t="s">
        <v>5268</v>
      </c>
      <c r="E56" s="10"/>
      <c r="F56" s="10"/>
      <c r="G56" s="468"/>
      <c r="H56" s="518"/>
      <c r="I56" s="604"/>
      <c r="J56" s="469"/>
      <c r="K56" s="470"/>
      <c r="L56" s="604"/>
      <c r="M56" s="469"/>
      <c r="N56" s="470"/>
      <c r="O56" s="604"/>
      <c r="P56" s="469"/>
      <c r="Q56" s="470"/>
      <c r="R56" s="604"/>
      <c r="S56" s="469"/>
      <c r="T56" s="470"/>
      <c r="U56" s="604"/>
      <c r="V56" s="469"/>
      <c r="W56" s="470"/>
    </row>
    <row r="57" spans="1:23" x14ac:dyDescent="0.25">
      <c r="A57" s="622"/>
      <c r="B57" s="616"/>
      <c r="C57" s="10" t="s">
        <v>86</v>
      </c>
      <c r="D57" s="824" t="s">
        <v>4719</v>
      </c>
      <c r="E57" s="10" t="s">
        <v>0</v>
      </c>
      <c r="F57" s="10">
        <v>200</v>
      </c>
      <c r="G57" s="511"/>
      <c r="H57" s="518">
        <f>F57*G57</f>
        <v>0</v>
      </c>
      <c r="I57" s="604"/>
      <c r="J57" s="469"/>
      <c r="K57" s="470"/>
      <c r="L57" s="604"/>
      <c r="M57" s="469"/>
      <c r="N57" s="470"/>
      <c r="O57" s="604"/>
      <c r="P57" s="469"/>
      <c r="Q57" s="470"/>
      <c r="R57" s="604"/>
      <c r="S57" s="469"/>
      <c r="T57" s="470"/>
      <c r="U57" s="604"/>
      <c r="V57" s="469"/>
      <c r="W57" s="470"/>
    </row>
    <row r="58" spans="1:23" x14ac:dyDescent="0.25">
      <c r="A58" s="622"/>
      <c r="B58" s="616"/>
      <c r="C58" s="10" t="s">
        <v>89</v>
      </c>
      <c r="D58" s="824" t="s">
        <v>4721</v>
      </c>
      <c r="E58" s="10" t="s">
        <v>0</v>
      </c>
      <c r="F58" s="10">
        <v>20</v>
      </c>
      <c r="G58" s="511"/>
      <c r="H58" s="518">
        <f t="shared" ref="H58:H64" si="3">F58*G58</f>
        <v>0</v>
      </c>
      <c r="I58" s="604"/>
      <c r="J58" s="469"/>
      <c r="K58" s="470"/>
      <c r="L58" s="604"/>
      <c r="M58" s="469"/>
      <c r="N58" s="470"/>
      <c r="O58" s="604"/>
      <c r="P58" s="469"/>
      <c r="Q58" s="470"/>
      <c r="R58" s="604"/>
      <c r="S58" s="469"/>
      <c r="T58" s="470"/>
      <c r="U58" s="604"/>
      <c r="V58" s="469"/>
      <c r="W58" s="470"/>
    </row>
    <row r="59" spans="1:23" x14ac:dyDescent="0.25">
      <c r="A59" s="622"/>
      <c r="B59" s="616"/>
      <c r="C59" s="10" t="s">
        <v>17</v>
      </c>
      <c r="D59" s="824" t="s">
        <v>4720</v>
      </c>
      <c r="E59" s="10" t="s">
        <v>0</v>
      </c>
      <c r="F59" s="10">
        <v>200</v>
      </c>
      <c r="G59" s="511"/>
      <c r="H59" s="518">
        <f t="shared" si="3"/>
        <v>0</v>
      </c>
      <c r="I59" s="604"/>
      <c r="J59" s="469"/>
      <c r="K59" s="470"/>
      <c r="L59" s="604"/>
      <c r="M59" s="469"/>
      <c r="N59" s="470"/>
      <c r="O59" s="604"/>
      <c r="P59" s="469"/>
      <c r="Q59" s="470"/>
      <c r="R59" s="604"/>
      <c r="S59" s="469"/>
      <c r="T59" s="470"/>
      <c r="U59" s="604"/>
      <c r="V59" s="469"/>
      <c r="W59" s="470"/>
    </row>
    <row r="60" spans="1:23" x14ac:dyDescent="0.25">
      <c r="A60" s="622"/>
      <c r="B60" s="616"/>
      <c r="C60" s="10" t="s">
        <v>18</v>
      </c>
      <c r="D60" s="824" t="s">
        <v>4722</v>
      </c>
      <c r="E60" s="10" t="s">
        <v>0</v>
      </c>
      <c r="F60" s="10">
        <v>20</v>
      </c>
      <c r="G60" s="511"/>
      <c r="H60" s="518">
        <f t="shared" si="3"/>
        <v>0</v>
      </c>
      <c r="I60" s="604"/>
      <c r="J60" s="469"/>
      <c r="K60" s="470"/>
      <c r="L60" s="604"/>
      <c r="M60" s="469"/>
      <c r="N60" s="470"/>
      <c r="O60" s="604"/>
      <c r="P60" s="469"/>
      <c r="Q60" s="470"/>
      <c r="R60" s="604"/>
      <c r="S60" s="469"/>
      <c r="T60" s="470"/>
      <c r="U60" s="604"/>
      <c r="V60" s="469"/>
      <c r="W60" s="470"/>
    </row>
    <row r="61" spans="1:23" ht="26.4" x14ac:dyDescent="0.25">
      <c r="A61" s="622" t="s">
        <v>1040</v>
      </c>
      <c r="B61" s="616"/>
      <c r="C61" s="10"/>
      <c r="D61" s="607" t="s">
        <v>5435</v>
      </c>
      <c r="E61" s="616"/>
      <c r="F61" s="10"/>
      <c r="G61" s="468"/>
      <c r="H61" s="518"/>
      <c r="I61" s="604"/>
      <c r="J61" s="469"/>
      <c r="K61" s="470"/>
      <c r="L61" s="604"/>
      <c r="M61" s="469"/>
      <c r="N61" s="470"/>
      <c r="O61" s="604"/>
      <c r="P61" s="469"/>
      <c r="Q61" s="470"/>
      <c r="R61" s="604"/>
      <c r="S61" s="469"/>
      <c r="T61" s="470"/>
      <c r="U61" s="604"/>
      <c r="V61" s="469"/>
      <c r="W61" s="470"/>
    </row>
    <row r="62" spans="1:23" ht="15.6" x14ac:dyDescent="0.25">
      <c r="A62" s="622"/>
      <c r="B62" s="616" t="s">
        <v>1041</v>
      </c>
      <c r="C62" s="10"/>
      <c r="D62" s="14" t="s">
        <v>1042</v>
      </c>
      <c r="E62" s="10" t="s">
        <v>454</v>
      </c>
      <c r="F62" s="10">
        <v>455</v>
      </c>
      <c r="G62" s="511"/>
      <c r="H62" s="518">
        <f t="shared" si="3"/>
        <v>0</v>
      </c>
      <c r="I62" s="604"/>
      <c r="J62" s="469"/>
      <c r="K62" s="470"/>
      <c r="L62" s="604"/>
      <c r="M62" s="469"/>
      <c r="N62" s="470"/>
      <c r="O62" s="604"/>
      <c r="P62" s="469"/>
      <c r="Q62" s="470"/>
      <c r="R62" s="604"/>
      <c r="S62" s="469"/>
      <c r="T62" s="470"/>
      <c r="U62" s="604"/>
      <c r="V62" s="469"/>
      <c r="W62" s="470"/>
    </row>
    <row r="63" spans="1:23" ht="15.6" hidden="1" x14ac:dyDescent="0.25">
      <c r="A63" s="622"/>
      <c r="B63" s="616" t="s">
        <v>1043</v>
      </c>
      <c r="C63" s="10"/>
      <c r="D63" s="14" t="s">
        <v>1044</v>
      </c>
      <c r="E63" s="10" t="s">
        <v>454</v>
      </c>
      <c r="F63" s="10"/>
      <c r="G63" s="468"/>
      <c r="H63" s="518"/>
      <c r="I63" s="604"/>
      <c r="J63" s="469"/>
      <c r="K63" s="470"/>
      <c r="L63" s="604"/>
      <c r="M63" s="469"/>
      <c r="N63" s="470"/>
      <c r="O63" s="604"/>
      <c r="P63" s="469"/>
      <c r="Q63" s="470"/>
      <c r="R63" s="604"/>
      <c r="S63" s="469"/>
      <c r="T63" s="470"/>
      <c r="U63" s="604"/>
      <c r="V63" s="469"/>
      <c r="W63" s="470"/>
    </row>
    <row r="64" spans="1:23" ht="15.6" x14ac:dyDescent="0.25">
      <c r="A64" s="622" t="s">
        <v>1045</v>
      </c>
      <c r="B64" s="616"/>
      <c r="C64" s="10"/>
      <c r="D64" s="607" t="s">
        <v>5269</v>
      </c>
      <c r="E64" s="10" t="s">
        <v>454</v>
      </c>
      <c r="F64" s="10">
        <v>112</v>
      </c>
      <c r="G64" s="511"/>
      <c r="H64" s="518">
        <f t="shared" si="3"/>
        <v>0</v>
      </c>
      <c r="I64" s="604"/>
      <c r="J64" s="469"/>
      <c r="K64" s="470"/>
      <c r="L64" s="604"/>
      <c r="M64" s="469"/>
      <c r="N64" s="470"/>
      <c r="O64" s="604"/>
      <c r="P64" s="469"/>
      <c r="Q64" s="470"/>
      <c r="R64" s="604"/>
      <c r="S64" s="469"/>
      <c r="T64" s="470"/>
      <c r="U64" s="604"/>
      <c r="V64" s="469"/>
      <c r="W64" s="470"/>
    </row>
    <row r="65" spans="1:23" hidden="1" x14ac:dyDescent="0.25">
      <c r="A65" s="622" t="s">
        <v>1046</v>
      </c>
      <c r="B65" s="616"/>
      <c r="C65" s="10"/>
      <c r="D65" s="607" t="s">
        <v>1047</v>
      </c>
      <c r="E65" s="616"/>
      <c r="F65" s="10"/>
      <c r="G65" s="468"/>
      <c r="H65" s="518"/>
      <c r="I65" s="604"/>
      <c r="J65" s="469"/>
      <c r="K65" s="470"/>
      <c r="L65" s="604"/>
      <c r="M65" s="469"/>
      <c r="N65" s="470"/>
      <c r="O65" s="604"/>
      <c r="P65" s="469"/>
      <c r="Q65" s="470"/>
      <c r="R65" s="604"/>
      <c r="S65" s="469"/>
      <c r="T65" s="470"/>
      <c r="U65" s="604"/>
      <c r="V65" s="469"/>
      <c r="W65" s="470"/>
    </row>
    <row r="66" spans="1:23" ht="26.4" hidden="1" x14ac:dyDescent="0.25">
      <c r="A66" s="622"/>
      <c r="B66" s="616" t="s">
        <v>1048</v>
      </c>
      <c r="C66" s="10"/>
      <c r="D66" s="14" t="s">
        <v>5270</v>
      </c>
      <c r="E66" s="10" t="s">
        <v>0</v>
      </c>
      <c r="F66" s="10"/>
      <c r="G66" s="468"/>
      <c r="H66" s="518"/>
      <c r="I66" s="604"/>
      <c r="J66" s="469"/>
      <c r="K66" s="470"/>
      <c r="L66" s="604"/>
      <c r="M66" s="469"/>
      <c r="N66" s="470"/>
      <c r="O66" s="604"/>
      <c r="P66" s="469"/>
      <c r="Q66" s="470"/>
      <c r="R66" s="604"/>
      <c r="S66" s="469"/>
      <c r="T66" s="470"/>
      <c r="U66" s="604"/>
      <c r="V66" s="469"/>
      <c r="W66" s="470"/>
    </row>
    <row r="67" spans="1:23" ht="26.4" hidden="1" x14ac:dyDescent="0.25">
      <c r="A67" s="622"/>
      <c r="B67" s="616" t="s">
        <v>1049</v>
      </c>
      <c r="C67" s="10"/>
      <c r="D67" s="14" t="s">
        <v>5271</v>
      </c>
      <c r="E67" s="10" t="s">
        <v>0</v>
      </c>
      <c r="F67" s="10"/>
      <c r="G67" s="468"/>
      <c r="H67" s="518"/>
      <c r="I67" s="604"/>
      <c r="J67" s="469"/>
      <c r="K67" s="470"/>
      <c r="L67" s="604"/>
      <c r="M67" s="469"/>
      <c r="N67" s="470"/>
      <c r="O67" s="604"/>
      <c r="P67" s="469"/>
      <c r="Q67" s="470"/>
      <c r="R67" s="604"/>
      <c r="S67" s="469"/>
      <c r="T67" s="470"/>
      <c r="U67" s="604"/>
      <c r="V67" s="469"/>
      <c r="W67" s="470"/>
    </row>
    <row r="68" spans="1:23" ht="26.4" hidden="1" x14ac:dyDescent="0.25">
      <c r="A68" s="622"/>
      <c r="B68" s="616" t="s">
        <v>1050</v>
      </c>
      <c r="C68" s="10"/>
      <c r="D68" s="14" t="s">
        <v>5272</v>
      </c>
      <c r="E68" s="10" t="s">
        <v>0</v>
      </c>
      <c r="F68" s="10"/>
      <c r="G68" s="468"/>
      <c r="H68" s="518"/>
      <c r="I68" s="604"/>
      <c r="J68" s="469"/>
      <c r="K68" s="470"/>
      <c r="L68" s="604"/>
      <c r="M68" s="469"/>
      <c r="N68" s="470"/>
      <c r="O68" s="604"/>
      <c r="P68" s="469"/>
      <c r="Q68" s="470"/>
      <c r="R68" s="604"/>
      <c r="S68" s="469"/>
      <c r="T68" s="470"/>
      <c r="U68" s="604"/>
      <c r="V68" s="469"/>
      <c r="W68" s="470"/>
    </row>
    <row r="69" spans="1:23" ht="26.4" hidden="1" x14ac:dyDescent="0.25">
      <c r="A69" s="622"/>
      <c r="B69" s="616" t="s">
        <v>1051</v>
      </c>
      <c r="C69" s="10"/>
      <c r="D69" s="14" t="s">
        <v>5273</v>
      </c>
      <c r="E69" s="10" t="s">
        <v>0</v>
      </c>
      <c r="F69" s="10"/>
      <c r="G69" s="468"/>
      <c r="H69" s="518"/>
      <c r="I69" s="604"/>
      <c r="J69" s="469"/>
      <c r="K69" s="470"/>
      <c r="L69" s="604"/>
      <c r="M69" s="469"/>
      <c r="N69" s="470"/>
      <c r="O69" s="604"/>
      <c r="P69" s="469"/>
      <c r="Q69" s="470"/>
      <c r="R69" s="604"/>
      <c r="S69" s="469"/>
      <c r="T69" s="470"/>
      <c r="U69" s="604"/>
      <c r="V69" s="469"/>
      <c r="W69" s="470"/>
    </row>
    <row r="70" spans="1:23" ht="39.6" x14ac:dyDescent="0.25">
      <c r="A70" s="622" t="s">
        <v>1052</v>
      </c>
      <c r="B70" s="616"/>
      <c r="C70" s="10"/>
      <c r="D70" s="607" t="s">
        <v>1053</v>
      </c>
      <c r="E70" s="616"/>
      <c r="F70" s="10"/>
      <c r="G70" s="468"/>
      <c r="H70" s="518"/>
      <c r="I70" s="604"/>
      <c r="J70" s="469"/>
      <c r="K70" s="470"/>
      <c r="L70" s="604"/>
      <c r="M70" s="469"/>
      <c r="N70" s="470"/>
      <c r="O70" s="604"/>
      <c r="P70" s="469"/>
      <c r="Q70" s="470"/>
      <c r="R70" s="604"/>
      <c r="S70" s="469"/>
      <c r="T70" s="470"/>
      <c r="U70" s="604"/>
      <c r="V70" s="469"/>
      <c r="W70" s="470"/>
    </row>
    <row r="71" spans="1:23" x14ac:dyDescent="0.25">
      <c r="A71" s="622"/>
      <c r="B71" s="616" t="s">
        <v>1054</v>
      </c>
      <c r="C71" s="10"/>
      <c r="D71" s="14" t="s">
        <v>5274</v>
      </c>
      <c r="E71" s="15" t="s">
        <v>351</v>
      </c>
      <c r="F71" s="10">
        <v>3</v>
      </c>
      <c r="G71" s="511"/>
      <c r="H71" s="518">
        <f t="shared" ref="H71" si="4">F71*G71</f>
        <v>0</v>
      </c>
      <c r="I71" s="604"/>
      <c r="J71" s="469"/>
      <c r="K71" s="470"/>
      <c r="L71" s="604"/>
      <c r="M71" s="469"/>
      <c r="N71" s="470"/>
      <c r="O71" s="604"/>
      <c r="P71" s="469"/>
      <c r="Q71" s="470"/>
      <c r="R71" s="604"/>
      <c r="S71" s="469"/>
      <c r="T71" s="470"/>
      <c r="U71" s="604"/>
      <c r="V71" s="469"/>
      <c r="W71" s="470"/>
    </row>
    <row r="72" spans="1:23" ht="26.4" hidden="1" x14ac:dyDescent="0.25">
      <c r="A72" s="622"/>
      <c r="B72" s="616" t="s">
        <v>1055</v>
      </c>
      <c r="C72" s="10"/>
      <c r="D72" s="14" t="s">
        <v>5275</v>
      </c>
      <c r="E72" s="15" t="s">
        <v>351</v>
      </c>
      <c r="F72" s="10"/>
      <c r="G72" s="468"/>
      <c r="H72" s="518"/>
      <c r="I72" s="604"/>
      <c r="J72" s="469"/>
      <c r="K72" s="470"/>
      <c r="L72" s="604"/>
      <c r="M72" s="469"/>
      <c r="N72" s="470"/>
      <c r="O72" s="604"/>
      <c r="P72" s="469"/>
      <c r="Q72" s="470"/>
      <c r="R72" s="604"/>
      <c r="S72" s="469"/>
      <c r="T72" s="470"/>
      <c r="U72" s="604"/>
      <c r="V72" s="469"/>
      <c r="W72" s="470"/>
    </row>
    <row r="73" spans="1:23" ht="26.4" x14ac:dyDescent="0.25">
      <c r="A73" s="622"/>
      <c r="B73" s="616" t="s">
        <v>1056</v>
      </c>
      <c r="C73" s="10"/>
      <c r="D73" s="14" t="s">
        <v>5276</v>
      </c>
      <c r="E73" s="15" t="s">
        <v>351</v>
      </c>
      <c r="F73" s="10">
        <v>5</v>
      </c>
      <c r="G73" s="511"/>
      <c r="H73" s="518">
        <f t="shared" ref="H73:H74" si="5">F73*G73</f>
        <v>0</v>
      </c>
      <c r="I73" s="604"/>
      <c r="J73" s="469"/>
      <c r="K73" s="470"/>
      <c r="L73" s="604"/>
      <c r="M73" s="469"/>
      <c r="N73" s="470"/>
      <c r="O73" s="604"/>
      <c r="P73" s="469"/>
      <c r="Q73" s="470"/>
      <c r="R73" s="604"/>
      <c r="S73" s="469"/>
      <c r="T73" s="470"/>
      <c r="U73" s="604"/>
      <c r="V73" s="469"/>
      <c r="W73" s="470"/>
    </row>
    <row r="74" spans="1:23" ht="26.4" x14ac:dyDescent="0.25">
      <c r="A74" s="622"/>
      <c r="B74" s="616" t="s">
        <v>1057</v>
      </c>
      <c r="C74" s="10"/>
      <c r="D74" s="14" t="s">
        <v>5277</v>
      </c>
      <c r="E74" s="15" t="s">
        <v>351</v>
      </c>
      <c r="F74" s="10">
        <v>12</v>
      </c>
      <c r="G74" s="511"/>
      <c r="H74" s="518">
        <f t="shared" si="5"/>
        <v>0</v>
      </c>
      <c r="I74" s="604"/>
      <c r="J74" s="469"/>
      <c r="K74" s="470"/>
      <c r="L74" s="604"/>
      <c r="M74" s="469"/>
      <c r="N74" s="470"/>
      <c r="O74" s="604"/>
      <c r="P74" s="469"/>
      <c r="Q74" s="470"/>
      <c r="R74" s="604"/>
      <c r="S74" s="469"/>
      <c r="T74" s="470"/>
      <c r="U74" s="604"/>
      <c r="V74" s="469"/>
      <c r="W74" s="470"/>
    </row>
    <row r="75" spans="1:23" x14ac:dyDescent="0.25">
      <c r="A75" s="622" t="s">
        <v>1058</v>
      </c>
      <c r="B75" s="616"/>
      <c r="C75" s="10"/>
      <c r="D75" s="607" t="s">
        <v>1059</v>
      </c>
      <c r="E75" s="616"/>
      <c r="F75" s="10"/>
      <c r="G75" s="468"/>
      <c r="H75" s="518"/>
      <c r="I75" s="604"/>
      <c r="J75" s="469"/>
      <c r="K75" s="470"/>
      <c r="L75" s="604"/>
      <c r="M75" s="469"/>
      <c r="N75" s="470"/>
      <c r="O75" s="604"/>
      <c r="P75" s="469"/>
      <c r="Q75" s="470"/>
      <c r="R75" s="604"/>
      <c r="S75" s="469"/>
      <c r="T75" s="470"/>
      <c r="U75" s="604"/>
      <c r="V75" s="469"/>
      <c r="W75" s="470"/>
    </row>
    <row r="76" spans="1:23" x14ac:dyDescent="0.25">
      <c r="A76" s="622"/>
      <c r="B76" s="616" t="s">
        <v>1060</v>
      </c>
      <c r="C76" s="10"/>
      <c r="D76" s="14" t="s">
        <v>1061</v>
      </c>
      <c r="E76" s="15" t="s">
        <v>351</v>
      </c>
      <c r="F76" s="10">
        <v>15</v>
      </c>
      <c r="G76" s="511"/>
      <c r="H76" s="518">
        <f t="shared" ref="H76" si="6">F76*G76</f>
        <v>0</v>
      </c>
      <c r="I76" s="604"/>
      <c r="J76" s="469"/>
      <c r="K76" s="470"/>
      <c r="L76" s="604"/>
      <c r="M76" s="469"/>
      <c r="N76" s="470"/>
      <c r="O76" s="604"/>
      <c r="P76" s="469"/>
      <c r="Q76" s="470"/>
      <c r="R76" s="604"/>
      <c r="S76" s="469"/>
      <c r="T76" s="470"/>
      <c r="U76" s="604"/>
      <c r="V76" s="469"/>
      <c r="W76" s="470"/>
    </row>
    <row r="77" spans="1:23" hidden="1" x14ac:dyDescent="0.25">
      <c r="A77" s="622"/>
      <c r="B77" s="616" t="s">
        <v>1062</v>
      </c>
      <c r="C77" s="10"/>
      <c r="D77" s="14" t="s">
        <v>1063</v>
      </c>
      <c r="E77" s="15" t="s">
        <v>351</v>
      </c>
      <c r="F77" s="10"/>
      <c r="G77" s="468"/>
      <c r="H77" s="518"/>
      <c r="I77" s="604"/>
      <c r="J77" s="469"/>
      <c r="K77" s="470"/>
      <c r="L77" s="604"/>
      <c r="M77" s="469"/>
      <c r="N77" s="470"/>
      <c r="O77" s="604"/>
      <c r="P77" s="469"/>
      <c r="Q77" s="470"/>
      <c r="R77" s="604"/>
      <c r="S77" s="469"/>
      <c r="T77" s="470"/>
      <c r="U77" s="604"/>
      <c r="V77" s="469"/>
      <c r="W77" s="470"/>
    </row>
    <row r="78" spans="1:23" hidden="1" x14ac:dyDescent="0.25">
      <c r="A78" s="622"/>
      <c r="B78" s="616" t="s">
        <v>1064</v>
      </c>
      <c r="C78" s="10"/>
      <c r="D78" s="14" t="s">
        <v>5278</v>
      </c>
      <c r="E78" s="15" t="s">
        <v>351</v>
      </c>
      <c r="F78" s="10"/>
      <c r="G78" s="468"/>
      <c r="H78" s="518"/>
      <c r="I78" s="604"/>
      <c r="J78" s="469"/>
      <c r="K78" s="470"/>
      <c r="L78" s="604"/>
      <c r="M78" s="469"/>
      <c r="N78" s="470"/>
      <c r="O78" s="604"/>
      <c r="P78" s="469"/>
      <c r="Q78" s="470"/>
      <c r="R78" s="604"/>
      <c r="S78" s="469"/>
      <c r="T78" s="470"/>
      <c r="U78" s="604"/>
      <c r="V78" s="469"/>
      <c r="W78" s="470"/>
    </row>
    <row r="79" spans="1:23" hidden="1" x14ac:dyDescent="0.25">
      <c r="A79" s="622" t="s">
        <v>1065</v>
      </c>
      <c r="B79" s="616"/>
      <c r="C79" s="10"/>
      <c r="D79" s="607" t="s">
        <v>1066</v>
      </c>
      <c r="E79" s="10" t="s">
        <v>68</v>
      </c>
      <c r="F79" s="10"/>
      <c r="G79" s="10" t="s">
        <v>70</v>
      </c>
      <c r="H79" s="649" t="s">
        <v>69</v>
      </c>
      <c r="I79" s="604"/>
      <c r="J79" s="604"/>
      <c r="K79" s="650"/>
      <c r="L79" s="604"/>
      <c r="M79" s="604"/>
      <c r="N79" s="650"/>
      <c r="O79" s="604"/>
      <c r="P79" s="604"/>
      <c r="Q79" s="650"/>
      <c r="R79" s="604"/>
      <c r="S79" s="604"/>
      <c r="T79" s="650"/>
      <c r="U79" s="604"/>
      <c r="V79" s="604"/>
      <c r="W79" s="650"/>
    </row>
    <row r="80" spans="1:23" ht="26.4" x14ac:dyDescent="0.25">
      <c r="A80" s="825" t="s">
        <v>5005</v>
      </c>
      <c r="B80" s="826"/>
      <c r="C80" s="798"/>
      <c r="D80" s="187" t="s">
        <v>5559</v>
      </c>
      <c r="E80" s="15" t="s">
        <v>1067</v>
      </c>
      <c r="F80" s="827">
        <v>1000</v>
      </c>
      <c r="G80" s="511"/>
      <c r="H80" s="518">
        <f t="shared" ref="H80" si="7">F80*G80</f>
        <v>0</v>
      </c>
      <c r="I80" s="604"/>
      <c r="J80" s="469"/>
      <c r="K80" s="470"/>
      <c r="L80" s="469"/>
      <c r="M80" s="469"/>
      <c r="N80" s="470"/>
      <c r="O80" s="469"/>
      <c r="P80" s="469"/>
      <c r="Q80" s="470"/>
      <c r="R80" s="469"/>
      <c r="S80" s="469"/>
      <c r="T80" s="470"/>
      <c r="U80" s="469"/>
      <c r="V80" s="469"/>
      <c r="W80" s="470"/>
    </row>
    <row r="81" spans="1:23" ht="15.6" hidden="1" x14ac:dyDescent="0.25">
      <c r="A81" s="622" t="s">
        <v>1068</v>
      </c>
      <c r="B81" s="616"/>
      <c r="C81" s="10"/>
      <c r="D81" s="607" t="s">
        <v>1069</v>
      </c>
      <c r="E81" s="10" t="s">
        <v>60</v>
      </c>
      <c r="F81" s="10"/>
      <c r="G81" s="468"/>
      <c r="H81" s="518"/>
      <c r="I81" s="604"/>
      <c r="J81" s="469"/>
      <c r="K81" s="470"/>
      <c r="L81" s="604"/>
      <c r="M81" s="469"/>
      <c r="N81" s="470"/>
      <c r="O81" s="604"/>
      <c r="P81" s="469"/>
      <c r="Q81" s="470"/>
      <c r="R81" s="604"/>
      <c r="S81" s="469"/>
      <c r="T81" s="470"/>
      <c r="U81" s="604"/>
      <c r="V81" s="469"/>
      <c r="W81" s="470"/>
    </row>
    <row r="82" spans="1:23" ht="39.6" hidden="1" x14ac:dyDescent="0.25">
      <c r="A82" s="622" t="s">
        <v>1070</v>
      </c>
      <c r="B82" s="616"/>
      <c r="C82" s="10"/>
      <c r="D82" s="607" t="s">
        <v>1071</v>
      </c>
      <c r="E82" s="10" t="s">
        <v>60</v>
      </c>
      <c r="F82" s="10"/>
      <c r="G82" s="468"/>
      <c r="H82" s="518"/>
      <c r="I82" s="604"/>
      <c r="J82" s="469"/>
      <c r="K82" s="470"/>
      <c r="L82" s="604"/>
      <c r="M82" s="469"/>
      <c r="N82" s="470"/>
      <c r="O82" s="604"/>
      <c r="P82" s="469"/>
      <c r="Q82" s="470"/>
      <c r="R82" s="604"/>
      <c r="S82" s="469"/>
      <c r="T82" s="470"/>
      <c r="U82" s="604"/>
      <c r="V82" s="469"/>
      <c r="W82" s="470"/>
    </row>
    <row r="83" spans="1:23" ht="15.6" hidden="1" x14ac:dyDescent="0.25">
      <c r="A83" s="622" t="s">
        <v>1072</v>
      </c>
      <c r="B83" s="616"/>
      <c r="C83" s="10"/>
      <c r="D83" s="607" t="s">
        <v>1073</v>
      </c>
      <c r="E83" s="10" t="s">
        <v>60</v>
      </c>
      <c r="F83" s="10"/>
      <c r="G83" s="468"/>
      <c r="H83" s="518"/>
      <c r="I83" s="604"/>
      <c r="J83" s="469"/>
      <c r="K83" s="470"/>
      <c r="L83" s="604"/>
      <c r="M83" s="469"/>
      <c r="N83" s="470"/>
      <c r="O83" s="604"/>
      <c r="P83" s="469"/>
      <c r="Q83" s="470"/>
      <c r="R83" s="604"/>
      <c r="S83" s="469"/>
      <c r="T83" s="470"/>
      <c r="U83" s="604"/>
      <c r="V83" s="469"/>
      <c r="W83" s="470"/>
    </row>
    <row r="84" spans="1:23" ht="26.4" x14ac:dyDescent="0.25">
      <c r="A84" s="622" t="s">
        <v>1074</v>
      </c>
      <c r="B84" s="616"/>
      <c r="C84" s="10"/>
      <c r="D84" s="607" t="s">
        <v>1075</v>
      </c>
      <c r="E84" s="10" t="s">
        <v>351</v>
      </c>
      <c r="F84" s="10">
        <v>2</v>
      </c>
      <c r="G84" s="511"/>
      <c r="H84" s="518">
        <f>F84*G84</f>
        <v>0</v>
      </c>
      <c r="I84" s="604"/>
      <c r="J84" s="469"/>
      <c r="K84" s="470"/>
      <c r="L84" s="604"/>
      <c r="M84" s="469"/>
      <c r="N84" s="470"/>
      <c r="O84" s="604"/>
      <c r="P84" s="469"/>
      <c r="Q84" s="470"/>
      <c r="R84" s="604"/>
      <c r="S84" s="469"/>
      <c r="T84" s="470"/>
      <c r="U84" s="604"/>
      <c r="V84" s="469"/>
      <c r="W84" s="470"/>
    </row>
    <row r="85" spans="1:23" hidden="1" x14ac:dyDescent="0.25">
      <c r="A85" s="622" t="s">
        <v>1076</v>
      </c>
      <c r="B85" s="616"/>
      <c r="C85" s="10"/>
      <c r="D85" s="607" t="s">
        <v>1077</v>
      </c>
      <c r="E85" s="616"/>
      <c r="F85" s="10"/>
      <c r="G85" s="10"/>
      <c r="H85" s="649"/>
      <c r="I85" s="604"/>
      <c r="J85" s="604"/>
      <c r="K85" s="650"/>
      <c r="L85" s="604"/>
      <c r="M85" s="604"/>
      <c r="N85" s="650"/>
      <c r="O85" s="604"/>
      <c r="P85" s="604"/>
      <c r="Q85" s="650"/>
      <c r="R85" s="604"/>
      <c r="S85" s="604"/>
      <c r="T85" s="650"/>
      <c r="U85" s="604"/>
      <c r="V85" s="604"/>
      <c r="W85" s="650"/>
    </row>
    <row r="86" spans="1:23" hidden="1" x14ac:dyDescent="0.25">
      <c r="A86" s="622"/>
      <c r="B86" s="616" t="s">
        <v>1078</v>
      </c>
      <c r="C86" s="10"/>
      <c r="D86" s="610" t="s">
        <v>1079</v>
      </c>
      <c r="E86" s="10" t="s">
        <v>0</v>
      </c>
      <c r="F86" s="10"/>
      <c r="G86" s="468"/>
      <c r="H86" s="518"/>
      <c r="I86" s="604"/>
      <c r="J86" s="469"/>
      <c r="K86" s="470"/>
      <c r="L86" s="604"/>
      <c r="M86" s="469"/>
      <c r="N86" s="470"/>
      <c r="O86" s="604"/>
      <c r="P86" s="469"/>
      <c r="Q86" s="470"/>
      <c r="R86" s="604"/>
      <c r="S86" s="469"/>
      <c r="T86" s="470"/>
      <c r="U86" s="604"/>
      <c r="V86" s="469"/>
      <c r="W86" s="470"/>
    </row>
    <row r="87" spans="1:23" hidden="1" x14ac:dyDescent="0.25">
      <c r="A87" s="622"/>
      <c r="B87" s="616" t="s">
        <v>1080</v>
      </c>
      <c r="C87" s="10"/>
      <c r="D87" s="610" t="s">
        <v>1081</v>
      </c>
      <c r="E87" s="10" t="s">
        <v>0</v>
      </c>
      <c r="F87" s="10"/>
      <c r="G87" s="468"/>
      <c r="H87" s="518"/>
      <c r="I87" s="604"/>
      <c r="J87" s="469"/>
      <c r="K87" s="470"/>
      <c r="L87" s="604"/>
      <c r="M87" s="469"/>
      <c r="N87" s="470"/>
      <c r="O87" s="604"/>
      <c r="P87" s="469"/>
      <c r="Q87" s="470"/>
      <c r="R87" s="604"/>
      <c r="S87" s="469"/>
      <c r="T87" s="470"/>
      <c r="U87" s="604"/>
      <c r="V87" s="469"/>
      <c r="W87" s="470"/>
    </row>
    <row r="88" spans="1:23" x14ac:dyDescent="0.25">
      <c r="A88" s="622" t="s">
        <v>1082</v>
      </c>
      <c r="B88" s="616"/>
      <c r="C88" s="10"/>
      <c r="D88" s="607" t="s">
        <v>1083</v>
      </c>
      <c r="E88" s="10" t="s">
        <v>351</v>
      </c>
      <c r="F88" s="10">
        <v>3</v>
      </c>
      <c r="G88" s="511"/>
      <c r="H88" s="518">
        <f>F88*G88</f>
        <v>0</v>
      </c>
      <c r="I88" s="604"/>
      <c r="J88" s="469"/>
      <c r="K88" s="470"/>
      <c r="L88" s="604"/>
      <c r="M88" s="469"/>
      <c r="N88" s="470"/>
      <c r="O88" s="604"/>
      <c r="P88" s="469"/>
      <c r="Q88" s="470"/>
      <c r="R88" s="604"/>
      <c r="S88" s="469"/>
      <c r="T88" s="470"/>
      <c r="U88" s="604"/>
      <c r="V88" s="469"/>
      <c r="W88" s="470"/>
    </row>
    <row r="89" spans="1:23" ht="26.4" x14ac:dyDescent="0.25">
      <c r="A89" s="622" t="s">
        <v>1084</v>
      </c>
      <c r="B89" s="616"/>
      <c r="C89" s="10"/>
      <c r="D89" s="607" t="s">
        <v>5279</v>
      </c>
      <c r="E89" s="10" t="s">
        <v>351</v>
      </c>
      <c r="F89" s="10">
        <v>3</v>
      </c>
      <c r="G89" s="511"/>
      <c r="H89" s="518">
        <f t="shared" ref="H89" si="8">F89*G89</f>
        <v>0</v>
      </c>
      <c r="I89" s="604"/>
      <c r="J89" s="469"/>
      <c r="K89" s="470"/>
      <c r="L89" s="604"/>
      <c r="M89" s="469"/>
      <c r="N89" s="470"/>
      <c r="O89" s="604"/>
      <c r="P89" s="469"/>
      <c r="Q89" s="470"/>
      <c r="R89" s="604"/>
      <c r="S89" s="469"/>
      <c r="T89" s="470"/>
      <c r="U89" s="604"/>
      <c r="V89" s="469"/>
      <c r="W89" s="470"/>
    </row>
    <row r="90" spans="1:23" ht="26.4" hidden="1" x14ac:dyDescent="0.25">
      <c r="A90" s="622" t="s">
        <v>1085</v>
      </c>
      <c r="B90" s="616"/>
      <c r="C90" s="10"/>
      <c r="D90" s="607" t="s">
        <v>1086</v>
      </c>
      <c r="E90" s="10" t="s">
        <v>68</v>
      </c>
      <c r="F90" s="10"/>
      <c r="G90" s="10" t="s">
        <v>70</v>
      </c>
      <c r="H90" s="518"/>
      <c r="I90" s="604"/>
      <c r="J90" s="604"/>
      <c r="K90" s="470"/>
      <c r="L90" s="604"/>
      <c r="M90" s="604"/>
      <c r="N90" s="470"/>
      <c r="O90" s="604"/>
      <c r="P90" s="604"/>
      <c r="Q90" s="470"/>
      <c r="R90" s="604"/>
      <c r="S90" s="604"/>
      <c r="T90" s="470"/>
      <c r="U90" s="604"/>
      <c r="V90" s="604"/>
      <c r="W90" s="470"/>
    </row>
    <row r="91" spans="1:23" ht="26.4" x14ac:dyDescent="0.25">
      <c r="A91" s="828" t="s">
        <v>1087</v>
      </c>
      <c r="B91" s="616"/>
      <c r="C91" s="10"/>
      <c r="D91" s="829" t="s">
        <v>1088</v>
      </c>
      <c r="E91" s="616"/>
      <c r="F91" s="616"/>
      <c r="G91" s="616"/>
      <c r="H91" s="649"/>
      <c r="I91" s="16"/>
      <c r="J91" s="16"/>
      <c r="K91" s="650"/>
      <c r="L91" s="16"/>
      <c r="M91" s="16"/>
      <c r="N91" s="650"/>
      <c r="O91" s="16"/>
      <c r="P91" s="16"/>
      <c r="Q91" s="650"/>
      <c r="R91" s="16"/>
      <c r="S91" s="16"/>
      <c r="T91" s="650"/>
      <c r="U91" s="16"/>
      <c r="V91" s="16"/>
      <c r="W91" s="650"/>
    </row>
    <row r="92" spans="1:23" ht="13.8" thickBot="1" x14ac:dyDescent="0.3">
      <c r="A92" s="766"/>
      <c r="B92" s="661" t="s">
        <v>1089</v>
      </c>
      <c r="C92" s="660"/>
      <c r="D92" s="661" t="s">
        <v>1090</v>
      </c>
      <c r="E92" s="830" t="s">
        <v>1091</v>
      </c>
      <c r="F92" s="831">
        <v>3</v>
      </c>
      <c r="G92" s="834"/>
      <c r="H92" s="528">
        <f>F92*G92</f>
        <v>0</v>
      </c>
      <c r="I92" s="604"/>
      <c r="J92" s="469"/>
      <c r="K92" s="470"/>
      <c r="L92" s="604"/>
      <c r="M92" s="469"/>
      <c r="N92" s="470"/>
      <c r="O92" s="604"/>
      <c r="P92" s="469"/>
      <c r="Q92" s="470"/>
      <c r="R92" s="604"/>
      <c r="S92" s="469"/>
      <c r="T92" s="470"/>
      <c r="U92" s="604"/>
      <c r="V92" s="469"/>
      <c r="W92" s="470"/>
    </row>
    <row r="93" spans="1:23" ht="13.8" hidden="1" thickBot="1" x14ac:dyDescent="0.3">
      <c r="A93" s="818"/>
      <c r="B93" s="818"/>
      <c r="C93" s="819"/>
      <c r="D93" s="818"/>
      <c r="E93" s="818"/>
      <c r="F93" s="818"/>
      <c r="G93" s="818"/>
      <c r="H93" s="832"/>
      <c r="I93" s="833"/>
      <c r="J93" s="16"/>
      <c r="K93" s="650"/>
      <c r="L93" s="16"/>
      <c r="M93" s="16"/>
      <c r="N93" s="650"/>
      <c r="O93" s="16"/>
      <c r="P93" s="16"/>
      <c r="Q93" s="650"/>
      <c r="R93" s="16"/>
      <c r="S93" s="16"/>
      <c r="T93" s="650"/>
      <c r="U93" s="16"/>
      <c r="V93" s="16"/>
      <c r="W93" s="650"/>
    </row>
    <row r="94" spans="1:23" ht="13.8" thickBot="1" x14ac:dyDescent="0.3">
      <c r="A94" s="635" t="s">
        <v>131</v>
      </c>
      <c r="B94" s="639"/>
      <c r="C94" s="639"/>
      <c r="D94" s="639"/>
      <c r="E94" s="593"/>
      <c r="F94" s="639"/>
      <c r="G94" s="639"/>
      <c r="H94" s="474">
        <f>+SUM(H6:H93)</f>
        <v>0</v>
      </c>
      <c r="I94" s="16"/>
      <c r="J94" s="16"/>
      <c r="K94" s="470"/>
      <c r="L94" s="16"/>
      <c r="M94" s="16"/>
      <c r="N94" s="470"/>
      <c r="O94" s="16"/>
      <c r="P94" s="16"/>
      <c r="Q94" s="470"/>
      <c r="R94" s="16"/>
      <c r="S94" s="16"/>
      <c r="T94" s="470"/>
      <c r="U94" s="16"/>
      <c r="V94" s="16"/>
      <c r="W94" s="470"/>
    </row>
    <row r="95" spans="1:23" x14ac:dyDescent="0.25">
      <c r="I95" s="665"/>
    </row>
    <row r="96" spans="1:23" x14ac:dyDescent="0.25">
      <c r="I96" s="665"/>
    </row>
    <row r="1048370" spans="5:5" x14ac:dyDescent="0.25">
      <c r="E1048370" s="10"/>
    </row>
  </sheetData>
  <sheetProtection algorithmName="SHA-512" hashValue="4OOFpIrXDzBX7P5zX2qQUH+W7OdigN3NY5MdW/Y0wAwof41t/1EKgWlarzRkFqs8kgji59fQ8YjRPKa5Q22Ziw==" saltValue="+tBUFO9+AQZPt2ljSIhIVQ==" spinCount="100000" sheet="1" objects="1" scenarios="1"/>
  <mergeCells count="7">
    <mergeCell ref="U1:W1"/>
    <mergeCell ref="E1:H1"/>
    <mergeCell ref="B1:D1"/>
    <mergeCell ref="I1:K1"/>
    <mergeCell ref="O1:Q1"/>
    <mergeCell ref="R1:T1"/>
    <mergeCell ref="L1:N1"/>
  </mergeCells>
  <pageMargins left="0.70866141732283472" right="0.70866141732283472" top="0.74803149606299213" bottom="0.74803149606299213" header="0.31496062992125984" footer="0.31496062992125984"/>
  <pageSetup paperSize="9" scale="61" orientation="portrait" r:id="rId1"/>
  <headerFooter>
    <oddFooter>&amp;LContract
Part C2: Pricing Data
Tender No: BFIA8202/2026/RFP&amp;RC2.2
Bill of Quantities</oddFooter>
  </headerFooter>
  <colBreaks count="1" manualBreakCount="1">
    <brk id="8" max="9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A4EA3-1AA8-4C84-99AE-FE058B9F7CB4}">
  <sheetPr codeName="Sheet13"/>
  <dimension ref="A1:W1048439"/>
  <sheetViews>
    <sheetView view="pageBreakPreview" topLeftCell="A138" zoomScaleNormal="100" zoomScaleSheetLayoutView="100" workbookViewId="0">
      <selection activeCell="G30" sqref="G30"/>
    </sheetView>
  </sheetViews>
  <sheetFormatPr defaultRowHeight="13.2" x14ac:dyDescent="0.25"/>
  <cols>
    <col min="1" max="1" width="9.33203125" style="11" customWidth="1"/>
    <col min="2" max="2" width="10" style="11" customWidth="1"/>
    <col min="3" max="3" width="3.33203125" style="11" bestFit="1" customWidth="1"/>
    <col min="4" max="4" width="41.44140625" style="11" customWidth="1"/>
    <col min="5" max="5" width="18.44140625" style="11" bestFit="1" customWidth="1"/>
    <col min="6" max="8" width="20.6640625" style="11" hidden="1" customWidth="1"/>
    <col min="9" max="9" width="9.33203125" style="11"/>
    <col min="10" max="10" width="12.6640625" style="604" bestFit="1" customWidth="1"/>
    <col min="11" max="11" width="14.44140625" style="604" bestFit="1" customWidth="1"/>
    <col min="12" max="12" width="9" style="11"/>
    <col min="13" max="13" width="12.6640625" style="604" bestFit="1" customWidth="1"/>
    <col min="14" max="14" width="13.6640625" style="604" bestFit="1" customWidth="1"/>
    <col min="15" max="15" width="9.33203125" style="604"/>
    <col min="16" max="16" width="12.6640625" style="604" bestFit="1" customWidth="1"/>
    <col min="17" max="17" width="13.6640625" style="11" bestFit="1" customWidth="1"/>
    <col min="18" max="18" width="9.33203125" style="11"/>
    <col min="19" max="19" width="12.6640625" style="11" bestFit="1" customWidth="1"/>
    <col min="20" max="20" width="13.6640625" style="11" bestFit="1" customWidth="1"/>
    <col min="21" max="21" width="9.33203125" style="11"/>
    <col min="22" max="22" width="12.6640625" style="11" bestFit="1" customWidth="1"/>
    <col min="23" max="23" width="13.664062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8.4" customHeight="1" thickBot="1" x14ac:dyDescent="0.3">
      <c r="A1" s="591" t="s">
        <v>1092</v>
      </c>
      <c r="B1" s="1072" t="str">
        <f>'C1.2'!B1</f>
        <v>ACSA - BFIA 8202/2026  
FOR: CONTRACTOR APPOINTMENT FOR THE CONSTRUCTION OF UNDERGROUND MAIN WATER LINE AND REHABILITATION OF SERVICE ROADS AT BRAM FISCHER INTERNATIONAL AIRPORT FOR A PERIOD OF 12 MONTHS</v>
      </c>
      <c r="C1" s="1072"/>
      <c r="D1" s="1072"/>
      <c r="E1" s="1073" t="s">
        <v>1093</v>
      </c>
      <c r="F1" s="1073"/>
      <c r="G1" s="1073"/>
      <c r="H1" s="1073"/>
      <c r="I1" s="1073"/>
      <c r="J1" s="1073"/>
      <c r="K1" s="1074"/>
      <c r="L1" s="1076"/>
      <c r="M1" s="1076"/>
      <c r="N1" s="1076"/>
      <c r="O1" s="1076"/>
      <c r="P1" s="1076"/>
      <c r="Q1" s="1076"/>
      <c r="R1" s="1076"/>
      <c r="S1" s="1076"/>
      <c r="T1" s="1076"/>
      <c r="U1" s="1076"/>
      <c r="V1" s="1076"/>
      <c r="W1" s="1090"/>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835"/>
    </row>
    <row r="3" spans="1:23" x14ac:dyDescent="0.25">
      <c r="A3" s="772" t="s">
        <v>1094</v>
      </c>
      <c r="B3" s="773"/>
      <c r="C3" s="775"/>
      <c r="D3" s="836" t="s">
        <v>1095</v>
      </c>
      <c r="E3" s="775"/>
      <c r="F3" s="775"/>
      <c r="G3" s="775"/>
      <c r="H3" s="837"/>
      <c r="I3" s="775"/>
      <c r="J3" s="775"/>
      <c r="K3" s="838"/>
      <c r="L3" s="604"/>
      <c r="N3" s="650"/>
      <c r="Q3" s="650"/>
      <c r="R3" s="604"/>
      <c r="S3" s="604"/>
      <c r="T3" s="650"/>
      <c r="U3" s="604"/>
      <c r="V3" s="604"/>
      <c r="W3" s="839"/>
    </row>
    <row r="4" spans="1:23" ht="26.4" x14ac:dyDescent="0.25">
      <c r="A4" s="605"/>
      <c r="B4" s="12" t="s">
        <v>1096</v>
      </c>
      <c r="C4" s="10"/>
      <c r="D4" s="14" t="s">
        <v>1097</v>
      </c>
      <c r="E4" s="10"/>
      <c r="F4" s="10"/>
      <c r="G4" s="10"/>
      <c r="H4" s="648"/>
      <c r="I4" s="10"/>
      <c r="J4" s="10"/>
      <c r="K4" s="649"/>
      <c r="L4" s="604"/>
      <c r="N4" s="650"/>
      <c r="Q4" s="650"/>
      <c r="R4" s="604"/>
      <c r="S4" s="604"/>
      <c r="T4" s="650"/>
      <c r="U4" s="604"/>
      <c r="V4" s="604"/>
      <c r="W4" s="839"/>
    </row>
    <row r="5" spans="1:23" ht="15.6" x14ac:dyDescent="0.25">
      <c r="A5" s="605"/>
      <c r="B5" s="12"/>
      <c r="C5" s="10" t="s">
        <v>86</v>
      </c>
      <c r="D5" s="14" t="s">
        <v>971</v>
      </c>
      <c r="E5" s="10" t="s">
        <v>60</v>
      </c>
      <c r="F5" s="10">
        <v>120</v>
      </c>
      <c r="G5" s="468">
        <v>75</v>
      </c>
      <c r="H5" s="471">
        <f t="shared" ref="H5:H11" si="0">F5*G5</f>
        <v>9000</v>
      </c>
      <c r="I5" s="840">
        <f>381.81*1.7</f>
        <v>649.077</v>
      </c>
      <c r="J5" s="511"/>
      <c r="K5" s="518">
        <f t="shared" ref="K5:K11" si="1">I5*J5</f>
        <v>0</v>
      </c>
      <c r="L5" s="604"/>
      <c r="M5" s="469"/>
      <c r="N5" s="470"/>
      <c r="P5" s="469"/>
      <c r="Q5" s="470"/>
      <c r="R5" s="604"/>
      <c r="S5" s="469"/>
      <c r="T5" s="470"/>
      <c r="U5" s="604"/>
      <c r="V5" s="469"/>
      <c r="W5" s="501"/>
    </row>
    <row r="6" spans="1:23" ht="15.6" x14ac:dyDescent="0.25">
      <c r="A6" s="605"/>
      <c r="B6" s="12"/>
      <c r="C6" s="10" t="s">
        <v>89</v>
      </c>
      <c r="D6" s="14" t="s">
        <v>972</v>
      </c>
      <c r="E6" s="10" t="s">
        <v>60</v>
      </c>
      <c r="F6" s="10">
        <v>20</v>
      </c>
      <c r="G6" s="468">
        <v>225</v>
      </c>
      <c r="H6" s="471">
        <f t="shared" si="0"/>
        <v>4500</v>
      </c>
      <c r="I6" s="10">
        <v>95.45</v>
      </c>
      <c r="J6" s="511"/>
      <c r="K6" s="518">
        <f t="shared" si="1"/>
        <v>0</v>
      </c>
      <c r="L6" s="604"/>
      <c r="M6" s="469"/>
      <c r="N6" s="470"/>
      <c r="P6" s="469"/>
      <c r="Q6" s="470"/>
      <c r="R6" s="604"/>
      <c r="S6" s="469"/>
      <c r="T6" s="470"/>
      <c r="U6" s="604"/>
      <c r="V6" s="469"/>
      <c r="W6" s="501"/>
    </row>
    <row r="7" spans="1:23" ht="15.6" hidden="1" x14ac:dyDescent="0.25">
      <c r="A7" s="605"/>
      <c r="B7" s="12"/>
      <c r="C7" s="10" t="s">
        <v>17</v>
      </c>
      <c r="D7" s="14" t="s">
        <v>973</v>
      </c>
      <c r="E7" s="10" t="s">
        <v>60</v>
      </c>
      <c r="F7" s="10">
        <v>20</v>
      </c>
      <c r="G7" s="468"/>
      <c r="H7" s="471">
        <f t="shared" si="0"/>
        <v>0</v>
      </c>
      <c r="I7" s="10"/>
      <c r="J7" s="511"/>
      <c r="K7" s="518">
        <f t="shared" si="1"/>
        <v>0</v>
      </c>
      <c r="L7" s="604"/>
      <c r="M7" s="469"/>
      <c r="N7" s="470"/>
      <c r="P7" s="469"/>
      <c r="Q7" s="470"/>
      <c r="R7" s="604"/>
      <c r="S7" s="469"/>
      <c r="T7" s="470"/>
      <c r="U7" s="604"/>
      <c r="V7" s="469"/>
      <c r="W7" s="501"/>
    </row>
    <row r="8" spans="1:23" ht="52.8" hidden="1" x14ac:dyDescent="0.25">
      <c r="A8" s="605"/>
      <c r="B8" s="12" t="s">
        <v>1098</v>
      </c>
      <c r="C8" s="10"/>
      <c r="D8" s="610" t="s">
        <v>4944</v>
      </c>
      <c r="E8" s="10" t="s">
        <v>60</v>
      </c>
      <c r="F8" s="10"/>
      <c r="G8" s="468"/>
      <c r="H8" s="471">
        <f t="shared" si="0"/>
        <v>0</v>
      </c>
      <c r="I8" s="10"/>
      <c r="J8" s="511"/>
      <c r="K8" s="518">
        <f t="shared" si="1"/>
        <v>0</v>
      </c>
      <c r="L8" s="604"/>
      <c r="M8" s="469"/>
      <c r="N8" s="470"/>
      <c r="P8" s="469"/>
      <c r="Q8" s="470"/>
      <c r="R8" s="604"/>
      <c r="S8" s="469"/>
      <c r="T8" s="470"/>
      <c r="U8" s="604"/>
      <c r="V8" s="469"/>
      <c r="W8" s="501"/>
    </row>
    <row r="9" spans="1:23" ht="52.8" hidden="1" x14ac:dyDescent="0.25">
      <c r="A9" s="605"/>
      <c r="B9" s="12" t="s">
        <v>1099</v>
      </c>
      <c r="C9" s="10"/>
      <c r="D9" s="14" t="s">
        <v>4945</v>
      </c>
      <c r="E9" s="10" t="s">
        <v>60</v>
      </c>
      <c r="F9" s="10"/>
      <c r="G9" s="468"/>
      <c r="H9" s="471">
        <f t="shared" si="0"/>
        <v>0</v>
      </c>
      <c r="I9" s="10"/>
      <c r="J9" s="511"/>
      <c r="K9" s="518">
        <f t="shared" si="1"/>
        <v>0</v>
      </c>
      <c r="L9" s="604"/>
      <c r="M9" s="469"/>
      <c r="N9" s="470"/>
      <c r="P9" s="469"/>
      <c r="Q9" s="470"/>
      <c r="R9" s="604"/>
      <c r="S9" s="469"/>
      <c r="T9" s="470"/>
      <c r="U9" s="604"/>
      <c r="V9" s="469"/>
      <c r="W9" s="501"/>
    </row>
    <row r="10" spans="1:23" ht="26.4" x14ac:dyDescent="0.25">
      <c r="A10" s="605"/>
      <c r="B10" s="12" t="s">
        <v>1100</v>
      </c>
      <c r="C10" s="10"/>
      <c r="D10" s="610" t="s">
        <v>1101</v>
      </c>
      <c r="E10" s="10" t="s">
        <v>60</v>
      </c>
      <c r="F10" s="10">
        <v>40</v>
      </c>
      <c r="G10" s="468">
        <v>550</v>
      </c>
      <c r="H10" s="471">
        <f t="shared" si="0"/>
        <v>22000</v>
      </c>
      <c r="I10" s="10">
        <v>57.27</v>
      </c>
      <c r="J10" s="511"/>
      <c r="K10" s="518">
        <f t="shared" si="1"/>
        <v>0</v>
      </c>
      <c r="L10" s="604"/>
      <c r="M10" s="469"/>
      <c r="N10" s="470"/>
      <c r="P10" s="469"/>
      <c r="Q10" s="470"/>
      <c r="R10" s="604"/>
      <c r="S10" s="469"/>
      <c r="T10" s="470"/>
      <c r="U10" s="604"/>
      <c r="V10" s="469"/>
      <c r="W10" s="501"/>
    </row>
    <row r="11" spans="1:23" ht="39.6" hidden="1" x14ac:dyDescent="0.25">
      <c r="A11" s="605"/>
      <c r="B11" s="12" t="s">
        <v>1102</v>
      </c>
      <c r="C11" s="10"/>
      <c r="D11" s="14" t="s">
        <v>1103</v>
      </c>
      <c r="E11" s="10" t="s">
        <v>60</v>
      </c>
      <c r="F11" s="10"/>
      <c r="G11" s="468"/>
      <c r="H11" s="471">
        <f t="shared" si="0"/>
        <v>0</v>
      </c>
      <c r="I11" s="10"/>
      <c r="J11" s="468"/>
      <c r="K11" s="518">
        <f t="shared" si="1"/>
        <v>0</v>
      </c>
      <c r="L11" s="604"/>
      <c r="M11" s="469"/>
      <c r="N11" s="470"/>
      <c r="P11" s="469"/>
      <c r="Q11" s="470"/>
      <c r="R11" s="604"/>
      <c r="S11" s="469"/>
      <c r="T11" s="470"/>
      <c r="U11" s="604"/>
      <c r="V11" s="469"/>
      <c r="W11" s="501"/>
    </row>
    <row r="12" spans="1:23" x14ac:dyDescent="0.25">
      <c r="A12" s="605" t="s">
        <v>5459</v>
      </c>
      <c r="B12" s="12"/>
      <c r="C12" s="10"/>
      <c r="D12" s="617" t="s">
        <v>1104</v>
      </c>
      <c r="E12" s="10"/>
      <c r="F12" s="10"/>
      <c r="G12" s="10"/>
      <c r="H12" s="648"/>
      <c r="I12" s="10"/>
      <c r="J12" s="10"/>
      <c r="K12" s="649"/>
      <c r="L12" s="604"/>
      <c r="N12" s="650"/>
      <c r="Q12" s="650"/>
      <c r="R12" s="604"/>
      <c r="S12" s="604"/>
      <c r="T12" s="650"/>
      <c r="U12" s="604"/>
      <c r="V12" s="604"/>
      <c r="W12" s="839"/>
    </row>
    <row r="13" spans="1:23" ht="15.6" x14ac:dyDescent="0.25">
      <c r="A13" s="605"/>
      <c r="B13" s="12" t="s">
        <v>1105</v>
      </c>
      <c r="C13" s="10"/>
      <c r="D13" s="14" t="s">
        <v>1106</v>
      </c>
      <c r="E13" s="10" t="s">
        <v>60</v>
      </c>
      <c r="F13" s="10">
        <v>70</v>
      </c>
      <c r="G13" s="468">
        <v>40</v>
      </c>
      <c r="H13" s="471">
        <f>F13*G13</f>
        <v>2800</v>
      </c>
      <c r="I13" s="10">
        <v>305.44</v>
      </c>
      <c r="J13" s="511"/>
      <c r="K13" s="518">
        <f>I13*J13</f>
        <v>0</v>
      </c>
      <c r="L13" s="604"/>
      <c r="M13" s="469"/>
      <c r="N13" s="470"/>
      <c r="P13" s="469"/>
      <c r="Q13" s="470"/>
      <c r="R13" s="604"/>
      <c r="S13" s="469"/>
      <c r="T13" s="470"/>
      <c r="U13" s="604"/>
      <c r="V13" s="469"/>
      <c r="W13" s="501"/>
    </row>
    <row r="14" spans="1:23" hidden="1" x14ac:dyDescent="0.25">
      <c r="A14" s="605"/>
      <c r="B14" s="12" t="s">
        <v>1107</v>
      </c>
      <c r="C14" s="10"/>
      <c r="D14" s="14" t="s">
        <v>1108</v>
      </c>
      <c r="E14" s="10"/>
      <c r="F14" s="10"/>
      <c r="G14" s="10"/>
      <c r="H14" s="648"/>
      <c r="I14" s="10"/>
      <c r="J14" s="10"/>
      <c r="K14" s="649"/>
      <c r="L14" s="604"/>
      <c r="N14" s="650"/>
      <c r="Q14" s="650"/>
      <c r="R14" s="604"/>
      <c r="S14" s="604"/>
      <c r="T14" s="650"/>
      <c r="U14" s="604"/>
      <c r="V14" s="604"/>
      <c r="W14" s="839"/>
    </row>
    <row r="15" spans="1:23" ht="15.6" hidden="1" x14ac:dyDescent="0.25">
      <c r="A15" s="605"/>
      <c r="B15" s="12"/>
      <c r="C15" s="10" t="s">
        <v>86</v>
      </c>
      <c r="D15" s="14" t="s">
        <v>5280</v>
      </c>
      <c r="E15" s="10" t="s">
        <v>60</v>
      </c>
      <c r="F15" s="10"/>
      <c r="G15" s="468"/>
      <c r="H15" s="471">
        <f>F15*G15</f>
        <v>0</v>
      </c>
      <c r="I15" s="10"/>
      <c r="J15" s="468"/>
      <c r="K15" s="518">
        <f>I15*J15</f>
        <v>0</v>
      </c>
      <c r="L15" s="604"/>
      <c r="M15" s="469"/>
      <c r="N15" s="470"/>
      <c r="P15" s="469"/>
      <c r="Q15" s="470"/>
      <c r="R15" s="604"/>
      <c r="S15" s="469"/>
      <c r="T15" s="470"/>
      <c r="U15" s="604"/>
      <c r="V15" s="469"/>
      <c r="W15" s="501"/>
    </row>
    <row r="16" spans="1:23" ht="15.6" hidden="1" x14ac:dyDescent="0.25">
      <c r="A16" s="605"/>
      <c r="B16" s="12"/>
      <c r="C16" s="10" t="s">
        <v>89</v>
      </c>
      <c r="D16" s="14" t="s">
        <v>5281</v>
      </c>
      <c r="E16" s="10" t="s">
        <v>60</v>
      </c>
      <c r="F16" s="10"/>
      <c r="G16" s="468"/>
      <c r="H16" s="471">
        <f>F16*G16</f>
        <v>0</v>
      </c>
      <c r="I16" s="10"/>
      <c r="J16" s="468"/>
      <c r="K16" s="518">
        <f>I16*J16</f>
        <v>0</v>
      </c>
      <c r="L16" s="604"/>
      <c r="M16" s="469"/>
      <c r="N16" s="470"/>
      <c r="P16" s="469"/>
      <c r="Q16" s="470"/>
      <c r="R16" s="604"/>
      <c r="S16" s="469"/>
      <c r="T16" s="470"/>
      <c r="U16" s="604"/>
      <c r="V16" s="469"/>
      <c r="W16" s="501"/>
    </row>
    <row r="17" spans="1:23" x14ac:dyDescent="0.25">
      <c r="A17" s="605"/>
      <c r="B17" s="12" t="s">
        <v>1107</v>
      </c>
      <c r="C17" s="10"/>
      <c r="D17" s="610" t="s">
        <v>1108</v>
      </c>
      <c r="E17" s="10"/>
      <c r="F17" s="10"/>
      <c r="G17" s="10"/>
      <c r="H17" s="648"/>
      <c r="I17" s="840"/>
      <c r="J17" s="10"/>
      <c r="K17" s="649"/>
      <c r="L17" s="604"/>
      <c r="N17" s="650"/>
      <c r="Q17" s="650"/>
      <c r="R17" s="604"/>
      <c r="S17" s="604"/>
      <c r="T17" s="650"/>
      <c r="U17" s="604"/>
      <c r="V17" s="604"/>
      <c r="W17" s="839"/>
    </row>
    <row r="18" spans="1:23" ht="15.6" hidden="1" x14ac:dyDescent="0.25">
      <c r="A18" s="605"/>
      <c r="B18" s="12"/>
      <c r="C18" s="10" t="s">
        <v>86</v>
      </c>
      <c r="D18" s="28" t="s">
        <v>5282</v>
      </c>
      <c r="E18" s="10" t="s">
        <v>60</v>
      </c>
      <c r="F18" s="10"/>
      <c r="G18" s="468"/>
      <c r="H18" s="471">
        <f>F18*G18</f>
        <v>0</v>
      </c>
      <c r="I18" s="840"/>
      <c r="J18" s="468"/>
      <c r="K18" s="518">
        <f>I18*J18</f>
        <v>0</v>
      </c>
      <c r="L18" s="604"/>
      <c r="M18" s="469"/>
      <c r="N18" s="470"/>
      <c r="P18" s="469"/>
      <c r="Q18" s="470"/>
      <c r="R18" s="604"/>
      <c r="S18" s="469"/>
      <c r="T18" s="470"/>
      <c r="U18" s="604"/>
      <c r="V18" s="469"/>
      <c r="W18" s="501"/>
    </row>
    <row r="19" spans="1:23" ht="15.6" x14ac:dyDescent="0.25">
      <c r="A19" s="605"/>
      <c r="B19" s="12"/>
      <c r="C19" s="10" t="s">
        <v>86</v>
      </c>
      <c r="D19" s="28" t="s">
        <v>4984</v>
      </c>
      <c r="E19" s="10" t="s">
        <v>60</v>
      </c>
      <c r="F19" s="10">
        <v>30</v>
      </c>
      <c r="G19" s="468">
        <v>500</v>
      </c>
      <c r="H19" s="471">
        <f>F19*G19</f>
        <v>15000</v>
      </c>
      <c r="I19" s="840">
        <v>120</v>
      </c>
      <c r="J19" s="511"/>
      <c r="K19" s="518">
        <f>I19*J19</f>
        <v>0</v>
      </c>
      <c r="L19" s="604"/>
      <c r="M19" s="469"/>
      <c r="N19" s="470"/>
      <c r="P19" s="469"/>
      <c r="Q19" s="470"/>
      <c r="R19" s="604"/>
      <c r="S19" s="469"/>
      <c r="T19" s="470"/>
      <c r="U19" s="604"/>
      <c r="V19" s="469"/>
      <c r="W19" s="501"/>
    </row>
    <row r="20" spans="1:23" ht="15.6" hidden="1" x14ac:dyDescent="0.25">
      <c r="A20" s="605"/>
      <c r="B20" s="12"/>
      <c r="C20" s="10" t="s">
        <v>86</v>
      </c>
      <c r="D20" s="28" t="s">
        <v>5282</v>
      </c>
      <c r="E20" s="10" t="s">
        <v>60</v>
      </c>
      <c r="F20" s="10"/>
      <c r="G20" s="468"/>
      <c r="H20" s="471">
        <f>F20*G20</f>
        <v>0</v>
      </c>
      <c r="I20" s="10"/>
      <c r="J20" s="468"/>
      <c r="K20" s="518">
        <f>I20*J20</f>
        <v>0</v>
      </c>
      <c r="L20" s="604"/>
      <c r="M20" s="469"/>
      <c r="N20" s="470"/>
      <c r="P20" s="469"/>
      <c r="Q20" s="470"/>
      <c r="R20" s="604"/>
      <c r="S20" s="469"/>
      <c r="T20" s="470"/>
      <c r="U20" s="604"/>
      <c r="V20" s="469"/>
      <c r="W20" s="501"/>
    </row>
    <row r="21" spans="1:23" ht="26.4" x14ac:dyDescent="0.25">
      <c r="A21" s="605"/>
      <c r="B21" s="12" t="s">
        <v>5460</v>
      </c>
      <c r="C21" s="10"/>
      <c r="D21" s="28" t="s">
        <v>1109</v>
      </c>
      <c r="E21" s="10"/>
      <c r="F21" s="10"/>
      <c r="G21" s="468"/>
      <c r="H21" s="471"/>
      <c r="I21" s="10"/>
      <c r="J21" s="468"/>
      <c r="K21" s="518"/>
      <c r="L21" s="604"/>
      <c r="M21" s="469"/>
      <c r="N21" s="470"/>
      <c r="P21" s="469"/>
      <c r="Q21" s="470"/>
      <c r="R21" s="604"/>
      <c r="S21" s="469"/>
      <c r="T21" s="470"/>
      <c r="U21" s="604"/>
      <c r="V21" s="469"/>
      <c r="W21" s="501"/>
    </row>
    <row r="22" spans="1:23" ht="26.4" x14ac:dyDescent="0.25">
      <c r="A22" s="605"/>
      <c r="B22" s="12"/>
      <c r="C22" s="10" t="s">
        <v>89</v>
      </c>
      <c r="D22" s="28" t="s">
        <v>5283</v>
      </c>
      <c r="E22" s="10" t="s">
        <v>60</v>
      </c>
      <c r="F22" s="10">
        <v>30</v>
      </c>
      <c r="G22" s="468">
        <v>500</v>
      </c>
      <c r="H22" s="471">
        <f>F22*G22</f>
        <v>15000</v>
      </c>
      <c r="I22" s="10">
        <v>15</v>
      </c>
      <c r="J22" s="511"/>
      <c r="K22" s="518">
        <f>I22*J22</f>
        <v>0</v>
      </c>
      <c r="L22" s="604"/>
      <c r="M22" s="469"/>
      <c r="N22" s="470"/>
      <c r="P22" s="469"/>
      <c r="Q22" s="470"/>
      <c r="R22" s="604"/>
      <c r="S22" s="469"/>
      <c r="T22" s="470"/>
      <c r="U22" s="604"/>
      <c r="V22" s="469"/>
      <c r="W22" s="501"/>
    </row>
    <row r="23" spans="1:23" hidden="1" x14ac:dyDescent="0.25">
      <c r="A23" s="605"/>
      <c r="B23" s="12"/>
      <c r="C23" s="10" t="s">
        <v>17</v>
      </c>
      <c r="D23" s="28" t="s">
        <v>1110</v>
      </c>
      <c r="E23" s="10" t="s">
        <v>560</v>
      </c>
      <c r="F23" s="10"/>
      <c r="G23" s="468"/>
      <c r="H23" s="471">
        <f>F23*G23</f>
        <v>0</v>
      </c>
      <c r="I23" s="10"/>
      <c r="J23" s="468"/>
      <c r="K23" s="518">
        <f>I23*J23</f>
        <v>0</v>
      </c>
      <c r="L23" s="604"/>
      <c r="M23" s="469"/>
      <c r="N23" s="470"/>
      <c r="P23" s="469"/>
      <c r="Q23" s="470"/>
      <c r="R23" s="604"/>
      <c r="S23" s="469"/>
      <c r="T23" s="470"/>
      <c r="U23" s="604"/>
      <c r="V23" s="469"/>
      <c r="W23" s="501"/>
    </row>
    <row r="24" spans="1:23" ht="26.4" hidden="1" x14ac:dyDescent="0.25">
      <c r="A24" s="605"/>
      <c r="B24" s="12" t="s">
        <v>1111</v>
      </c>
      <c r="C24" s="10"/>
      <c r="D24" s="610" t="s">
        <v>5284</v>
      </c>
      <c r="E24" s="10" t="s">
        <v>60</v>
      </c>
      <c r="F24" s="10"/>
      <c r="G24" s="468"/>
      <c r="H24" s="471">
        <f>F24*G24</f>
        <v>0</v>
      </c>
      <c r="I24" s="10"/>
      <c r="J24" s="468"/>
      <c r="K24" s="518">
        <f>I24*J24</f>
        <v>0</v>
      </c>
      <c r="L24" s="604"/>
      <c r="M24" s="469"/>
      <c r="N24" s="470"/>
      <c r="P24" s="469"/>
      <c r="Q24" s="470"/>
      <c r="R24" s="604"/>
      <c r="S24" s="469"/>
      <c r="T24" s="470"/>
      <c r="U24" s="604"/>
      <c r="V24" s="469"/>
      <c r="W24" s="501"/>
    </row>
    <row r="25" spans="1:23" x14ac:dyDescent="0.25">
      <c r="A25" s="605" t="s">
        <v>1112</v>
      </c>
      <c r="B25" s="12"/>
      <c r="C25" s="10"/>
      <c r="D25" s="27" t="s">
        <v>1113</v>
      </c>
      <c r="E25" s="10"/>
      <c r="F25" s="10"/>
      <c r="G25" s="10"/>
      <c r="H25" s="648"/>
      <c r="I25" s="10"/>
      <c r="J25" s="10"/>
      <c r="K25" s="649"/>
      <c r="L25" s="604"/>
      <c r="N25" s="650"/>
      <c r="Q25" s="650"/>
      <c r="R25" s="604"/>
      <c r="S25" s="604"/>
      <c r="T25" s="650"/>
      <c r="U25" s="604"/>
      <c r="V25" s="604"/>
      <c r="W25" s="839"/>
    </row>
    <row r="26" spans="1:23" hidden="1" x14ac:dyDescent="0.25">
      <c r="A26" s="605"/>
      <c r="B26" s="12" t="s">
        <v>1114</v>
      </c>
      <c r="C26" s="10"/>
      <c r="D26" s="14" t="s">
        <v>4654</v>
      </c>
      <c r="E26" s="15" t="s">
        <v>0</v>
      </c>
      <c r="F26" s="10"/>
      <c r="G26" s="468"/>
      <c r="H26" s="471">
        <f>F26*G26</f>
        <v>0</v>
      </c>
      <c r="I26" s="10"/>
      <c r="J26" s="468"/>
      <c r="K26" s="518">
        <f>I26*J26</f>
        <v>0</v>
      </c>
      <c r="L26" s="604"/>
      <c r="M26" s="469"/>
      <c r="N26" s="470"/>
      <c r="P26" s="469"/>
      <c r="Q26" s="470"/>
      <c r="R26" s="604"/>
      <c r="S26" s="469"/>
      <c r="T26" s="470"/>
      <c r="U26" s="604"/>
      <c r="V26" s="469"/>
      <c r="W26" s="501"/>
    </row>
    <row r="27" spans="1:23" hidden="1" x14ac:dyDescent="0.25">
      <c r="A27" s="605"/>
      <c r="B27" s="12"/>
      <c r="C27" s="10" t="s">
        <v>86</v>
      </c>
      <c r="D27" s="14" t="s">
        <v>4723</v>
      </c>
      <c r="E27" s="10" t="s">
        <v>0</v>
      </c>
      <c r="F27" s="10">
        <v>0</v>
      </c>
      <c r="G27" s="468">
        <v>1200</v>
      </c>
      <c r="H27" s="471">
        <f t="shared" ref="H27:H28" si="2">F27*G27</f>
        <v>0</v>
      </c>
      <c r="I27" s="10"/>
      <c r="J27" s="468">
        <v>1200</v>
      </c>
      <c r="K27" s="518">
        <f t="shared" ref="K27:K28" si="3">I27*J27</f>
        <v>0</v>
      </c>
      <c r="L27" s="604"/>
      <c r="M27" s="469"/>
      <c r="N27" s="470"/>
      <c r="P27" s="469"/>
      <c r="Q27" s="470"/>
      <c r="R27" s="604"/>
      <c r="S27" s="469"/>
      <c r="T27" s="470"/>
      <c r="U27" s="604"/>
      <c r="V27" s="469"/>
      <c r="W27" s="501"/>
    </row>
    <row r="28" spans="1:23" hidden="1" x14ac:dyDescent="0.25">
      <c r="A28" s="605"/>
      <c r="B28" s="12"/>
      <c r="C28" s="10" t="s">
        <v>89</v>
      </c>
      <c r="D28" s="14" t="s">
        <v>4724</v>
      </c>
      <c r="E28" s="10" t="s">
        <v>0</v>
      </c>
      <c r="F28" s="10">
        <v>0</v>
      </c>
      <c r="G28" s="468">
        <v>1800</v>
      </c>
      <c r="H28" s="471">
        <f t="shared" si="2"/>
        <v>0</v>
      </c>
      <c r="I28" s="10"/>
      <c r="J28" s="468">
        <v>1800</v>
      </c>
      <c r="K28" s="518">
        <f t="shared" si="3"/>
        <v>0</v>
      </c>
      <c r="L28" s="604"/>
      <c r="M28" s="469"/>
      <c r="N28" s="470"/>
      <c r="P28" s="469"/>
      <c r="Q28" s="470"/>
      <c r="R28" s="604"/>
      <c r="S28" s="469"/>
      <c r="T28" s="470"/>
      <c r="U28" s="604"/>
      <c r="V28" s="469"/>
      <c r="W28" s="501"/>
    </row>
    <row r="29" spans="1:23" ht="26.4" x14ac:dyDescent="0.25">
      <c r="A29" s="605"/>
      <c r="B29" s="12" t="s">
        <v>1115</v>
      </c>
      <c r="C29" s="10"/>
      <c r="D29" s="14" t="s">
        <v>4651</v>
      </c>
      <c r="E29" s="15"/>
      <c r="F29" s="10"/>
      <c r="G29" s="468"/>
      <c r="H29" s="471">
        <f>F29*G29</f>
        <v>0</v>
      </c>
      <c r="I29" s="10"/>
      <c r="J29" s="468"/>
      <c r="K29" s="518"/>
      <c r="L29" s="604"/>
      <c r="M29" s="469"/>
      <c r="N29" s="470"/>
      <c r="P29" s="469"/>
      <c r="Q29" s="470"/>
      <c r="R29" s="604"/>
      <c r="S29" s="469"/>
      <c r="T29" s="470"/>
      <c r="U29" s="604"/>
      <c r="V29" s="469"/>
      <c r="W29" s="501"/>
    </row>
    <row r="30" spans="1:23" x14ac:dyDescent="0.25">
      <c r="A30" s="605"/>
      <c r="B30" s="12"/>
      <c r="C30" s="10" t="s">
        <v>86</v>
      </c>
      <c r="D30" s="14" t="s">
        <v>4987</v>
      </c>
      <c r="E30" s="10" t="s">
        <v>0</v>
      </c>
      <c r="F30" s="10">
        <v>40</v>
      </c>
      <c r="G30" s="468">
        <v>1200</v>
      </c>
      <c r="H30" s="471">
        <f t="shared" ref="H30:H31" si="4">F30*G30</f>
        <v>48000</v>
      </c>
      <c r="I30" s="840">
        <v>44</v>
      </c>
      <c r="J30" s="511"/>
      <c r="K30" s="518">
        <f t="shared" ref="K30:K34" si="5">I30*J30</f>
        <v>0</v>
      </c>
      <c r="L30" s="604"/>
      <c r="M30" s="469"/>
      <c r="N30" s="470"/>
      <c r="P30" s="469"/>
      <c r="Q30" s="470"/>
      <c r="R30" s="604"/>
      <c r="S30" s="469"/>
      <c r="T30" s="470"/>
      <c r="U30" s="604"/>
      <c r="V30" s="469"/>
      <c r="W30" s="501"/>
    </row>
    <row r="31" spans="1:23" x14ac:dyDescent="0.25">
      <c r="A31" s="605"/>
      <c r="B31" s="12"/>
      <c r="C31" s="10" t="s">
        <v>89</v>
      </c>
      <c r="D31" s="14" t="s">
        <v>4988</v>
      </c>
      <c r="E31" s="10" t="s">
        <v>0</v>
      </c>
      <c r="F31" s="10">
        <v>0</v>
      </c>
      <c r="G31" s="468">
        <v>1800</v>
      </c>
      <c r="H31" s="471">
        <f t="shared" si="4"/>
        <v>0</v>
      </c>
      <c r="I31" s="840">
        <v>25</v>
      </c>
      <c r="J31" s="511"/>
      <c r="K31" s="518">
        <f t="shared" si="5"/>
        <v>0</v>
      </c>
      <c r="L31" s="604"/>
      <c r="M31" s="469"/>
      <c r="N31" s="470"/>
      <c r="P31" s="469"/>
      <c r="Q31" s="470"/>
      <c r="R31" s="604"/>
      <c r="S31" s="469"/>
      <c r="T31" s="470"/>
      <c r="U31" s="604"/>
      <c r="V31" s="469"/>
      <c r="W31" s="501"/>
    </row>
    <row r="32" spans="1:23" x14ac:dyDescent="0.25">
      <c r="A32" s="605"/>
      <c r="B32" s="12"/>
      <c r="C32" s="10" t="s">
        <v>17</v>
      </c>
      <c r="D32" s="14" t="s">
        <v>4989</v>
      </c>
      <c r="E32" s="10" t="s">
        <v>0</v>
      </c>
      <c r="F32" s="10"/>
      <c r="G32" s="468"/>
      <c r="H32" s="471"/>
      <c r="I32" s="840">
        <v>152</v>
      </c>
      <c r="J32" s="511"/>
      <c r="K32" s="518">
        <f t="shared" si="5"/>
        <v>0</v>
      </c>
      <c r="L32" s="604"/>
      <c r="M32" s="469"/>
      <c r="N32" s="470"/>
      <c r="P32" s="469"/>
      <c r="Q32" s="470"/>
      <c r="R32" s="604"/>
      <c r="S32" s="469"/>
      <c r="T32" s="470"/>
      <c r="U32" s="604"/>
      <c r="V32" s="469"/>
      <c r="W32" s="501"/>
    </row>
    <row r="33" spans="1:23" x14ac:dyDescent="0.25">
      <c r="A33" s="605"/>
      <c r="B33" s="12"/>
      <c r="C33" s="10" t="s">
        <v>18</v>
      </c>
      <c r="D33" s="14" t="s">
        <v>4990</v>
      </c>
      <c r="E33" s="10" t="s">
        <v>0</v>
      </c>
      <c r="F33" s="10"/>
      <c r="G33" s="468"/>
      <c r="H33" s="471"/>
      <c r="I33" s="840">
        <v>45</v>
      </c>
      <c r="J33" s="511"/>
      <c r="K33" s="518">
        <f t="shared" si="5"/>
        <v>0</v>
      </c>
      <c r="L33" s="604"/>
      <c r="M33" s="469"/>
      <c r="N33" s="470"/>
      <c r="P33" s="469"/>
      <c r="Q33" s="470"/>
      <c r="R33" s="604"/>
      <c r="S33" s="469"/>
      <c r="T33" s="470"/>
      <c r="U33" s="604"/>
      <c r="V33" s="469"/>
      <c r="W33" s="501"/>
    </row>
    <row r="34" spans="1:23" x14ac:dyDescent="0.25">
      <c r="A34" s="605"/>
      <c r="B34" s="12"/>
      <c r="C34" s="10" t="s">
        <v>19</v>
      </c>
      <c r="D34" s="14" t="s">
        <v>4723</v>
      </c>
      <c r="E34" s="10" t="s">
        <v>0</v>
      </c>
      <c r="F34" s="10"/>
      <c r="G34" s="468"/>
      <c r="H34" s="471"/>
      <c r="I34" s="840">
        <v>50</v>
      </c>
      <c r="J34" s="511"/>
      <c r="K34" s="518">
        <f t="shared" si="5"/>
        <v>0</v>
      </c>
      <c r="L34" s="604"/>
      <c r="M34" s="469"/>
      <c r="N34" s="470"/>
      <c r="P34" s="469"/>
      <c r="Q34" s="470"/>
      <c r="R34" s="604"/>
      <c r="S34" s="469"/>
      <c r="T34" s="470"/>
      <c r="U34" s="604"/>
      <c r="V34" s="469"/>
      <c r="W34" s="501"/>
    </row>
    <row r="35" spans="1:23" ht="26.4" hidden="1" x14ac:dyDescent="0.25">
      <c r="A35" s="605"/>
      <c r="B35" s="12" t="s">
        <v>1116</v>
      </c>
      <c r="C35" s="10"/>
      <c r="D35" s="14" t="s">
        <v>5285</v>
      </c>
      <c r="E35" s="15" t="s">
        <v>0</v>
      </c>
      <c r="F35" s="10"/>
      <c r="G35" s="468"/>
      <c r="H35" s="471">
        <f>F35*G35</f>
        <v>0</v>
      </c>
      <c r="I35" s="10"/>
      <c r="J35" s="468"/>
      <c r="K35" s="518">
        <f>I35*J35</f>
        <v>0</v>
      </c>
      <c r="L35" s="604"/>
      <c r="M35" s="469"/>
      <c r="N35" s="470"/>
      <c r="P35" s="469"/>
      <c r="Q35" s="470"/>
      <c r="R35" s="604"/>
      <c r="S35" s="469"/>
      <c r="T35" s="470"/>
      <c r="U35" s="604"/>
      <c r="V35" s="469"/>
      <c r="W35" s="501"/>
    </row>
    <row r="36" spans="1:23" ht="26.4" hidden="1" x14ac:dyDescent="0.25">
      <c r="A36" s="605"/>
      <c r="B36" s="12" t="s">
        <v>1117</v>
      </c>
      <c r="C36" s="10"/>
      <c r="D36" s="14" t="s">
        <v>5286</v>
      </c>
      <c r="E36" s="15" t="s">
        <v>0</v>
      </c>
      <c r="F36" s="10"/>
      <c r="G36" s="468"/>
      <c r="H36" s="471">
        <f>F36*G36</f>
        <v>0</v>
      </c>
      <c r="I36" s="10"/>
      <c r="J36" s="468"/>
      <c r="K36" s="518">
        <f>I36*J36</f>
        <v>0</v>
      </c>
      <c r="L36" s="604"/>
      <c r="M36" s="469"/>
      <c r="N36" s="470"/>
      <c r="P36" s="469"/>
      <c r="Q36" s="470"/>
      <c r="R36" s="604"/>
      <c r="S36" s="469"/>
      <c r="T36" s="470"/>
      <c r="U36" s="604"/>
      <c r="V36" s="469"/>
      <c r="W36" s="501"/>
    </row>
    <row r="37" spans="1:23" ht="26.4" hidden="1" x14ac:dyDescent="0.25">
      <c r="A37" s="605"/>
      <c r="B37" s="12" t="s">
        <v>1118</v>
      </c>
      <c r="C37" s="10"/>
      <c r="D37" s="14" t="s">
        <v>5287</v>
      </c>
      <c r="E37" s="15" t="s">
        <v>351</v>
      </c>
      <c r="F37" s="10"/>
      <c r="G37" s="468"/>
      <c r="H37" s="471">
        <f>F37*G37</f>
        <v>0</v>
      </c>
      <c r="I37" s="10"/>
      <c r="J37" s="468"/>
      <c r="K37" s="518">
        <f>I37*J37</f>
        <v>0</v>
      </c>
      <c r="L37" s="604"/>
      <c r="M37" s="469"/>
      <c r="N37" s="470"/>
      <c r="P37" s="469"/>
      <c r="Q37" s="470"/>
      <c r="R37" s="604"/>
      <c r="S37" s="469"/>
      <c r="T37" s="470"/>
      <c r="U37" s="604"/>
      <c r="V37" s="469"/>
      <c r="W37" s="501"/>
    </row>
    <row r="38" spans="1:23" x14ac:dyDescent="0.25">
      <c r="A38" s="605" t="s">
        <v>1119</v>
      </c>
      <c r="B38" s="12"/>
      <c r="C38" s="10"/>
      <c r="D38" s="27" t="s">
        <v>5560</v>
      </c>
      <c r="E38" s="10"/>
      <c r="F38" s="10"/>
      <c r="G38" s="10"/>
      <c r="H38" s="648"/>
      <c r="I38" s="10"/>
      <c r="J38" s="10"/>
      <c r="K38" s="649"/>
      <c r="L38" s="841"/>
      <c r="M38" s="842"/>
      <c r="N38" s="650"/>
      <c r="Q38" s="650"/>
      <c r="R38" s="604"/>
      <c r="S38" s="604"/>
      <c r="T38" s="650"/>
      <c r="U38" s="604"/>
      <c r="V38" s="604"/>
      <c r="W38" s="839"/>
    </row>
    <row r="39" spans="1:23" hidden="1" x14ac:dyDescent="0.25">
      <c r="A39" s="605"/>
      <c r="B39" s="12" t="s">
        <v>1121</v>
      </c>
      <c r="C39" s="10"/>
      <c r="D39" s="28" t="s">
        <v>5288</v>
      </c>
      <c r="E39" s="10" t="s">
        <v>0</v>
      </c>
      <c r="F39" s="10"/>
      <c r="G39" s="468"/>
      <c r="H39" s="471">
        <f>F39*G39</f>
        <v>0</v>
      </c>
      <c r="I39" s="10"/>
      <c r="J39" s="468"/>
      <c r="K39" s="518">
        <f>I39*J39</f>
        <v>0</v>
      </c>
      <c r="L39" s="604"/>
      <c r="M39" s="469"/>
      <c r="N39" s="470"/>
      <c r="P39" s="469"/>
      <c r="Q39" s="470"/>
      <c r="R39" s="604"/>
      <c r="S39" s="469"/>
      <c r="T39" s="470"/>
      <c r="U39" s="604"/>
      <c r="V39" s="469"/>
      <c r="W39" s="501"/>
    </row>
    <row r="40" spans="1:23" ht="26.4" hidden="1" x14ac:dyDescent="0.25">
      <c r="A40" s="605"/>
      <c r="B40" s="12" t="s">
        <v>1122</v>
      </c>
      <c r="C40" s="10"/>
      <c r="D40" s="28" t="s">
        <v>1123</v>
      </c>
      <c r="E40" s="10" t="s">
        <v>351</v>
      </c>
      <c r="F40" s="10"/>
      <c r="G40" s="468"/>
      <c r="H40" s="471">
        <f>F40*G40</f>
        <v>0</v>
      </c>
      <c r="I40" s="10"/>
      <c r="J40" s="468"/>
      <c r="K40" s="518">
        <f>I40*J40</f>
        <v>0</v>
      </c>
      <c r="L40" s="604"/>
      <c r="M40" s="469"/>
      <c r="N40" s="470"/>
      <c r="P40" s="469"/>
      <c r="Q40" s="470"/>
      <c r="R40" s="604"/>
      <c r="S40" s="469"/>
      <c r="T40" s="470"/>
      <c r="U40" s="604"/>
      <c r="V40" s="469"/>
      <c r="W40" s="501"/>
    </row>
    <row r="41" spans="1:23" hidden="1" x14ac:dyDescent="0.25">
      <c r="A41" s="605"/>
      <c r="B41" s="12" t="s">
        <v>1124</v>
      </c>
      <c r="C41" s="10"/>
      <c r="D41" s="28" t="s">
        <v>5289</v>
      </c>
      <c r="E41" s="10" t="s">
        <v>351</v>
      </c>
      <c r="F41" s="10"/>
      <c r="G41" s="468"/>
      <c r="H41" s="471">
        <f>F41*G41</f>
        <v>0</v>
      </c>
      <c r="I41" s="10"/>
      <c r="J41" s="468"/>
      <c r="K41" s="518">
        <f>I41*J41</f>
        <v>0</v>
      </c>
      <c r="L41" s="604"/>
      <c r="M41" s="469"/>
      <c r="N41" s="470"/>
      <c r="P41" s="469"/>
      <c r="Q41" s="470"/>
      <c r="R41" s="604"/>
      <c r="S41" s="469"/>
      <c r="T41" s="470"/>
      <c r="U41" s="604"/>
      <c r="V41" s="469"/>
      <c r="W41" s="501"/>
    </row>
    <row r="42" spans="1:23" ht="18.600000000000001" customHeight="1" x14ac:dyDescent="0.25">
      <c r="A42" s="605"/>
      <c r="B42" s="12" t="s">
        <v>1125</v>
      </c>
      <c r="C42" s="10"/>
      <c r="D42" s="28" t="s">
        <v>5461</v>
      </c>
      <c r="E42" s="10"/>
      <c r="F42" s="10"/>
      <c r="G42" s="468"/>
      <c r="H42" s="471">
        <f>F42*G42</f>
        <v>0</v>
      </c>
      <c r="I42" s="10"/>
      <c r="J42" s="468"/>
      <c r="K42" s="518"/>
      <c r="L42" s="604"/>
      <c r="M42" s="843"/>
      <c r="N42" s="470"/>
      <c r="P42" s="469"/>
      <c r="Q42" s="470"/>
      <c r="R42" s="604"/>
      <c r="S42" s="469"/>
      <c r="T42" s="470"/>
      <c r="U42" s="604"/>
      <c r="V42" s="469"/>
      <c r="W42" s="501"/>
    </row>
    <row r="43" spans="1:23" x14ac:dyDescent="0.25">
      <c r="A43" s="605"/>
      <c r="B43" s="12"/>
      <c r="C43" s="10" t="s">
        <v>89</v>
      </c>
      <c r="D43" s="14" t="s">
        <v>4985</v>
      </c>
      <c r="E43" s="10" t="s">
        <v>0</v>
      </c>
      <c r="F43" s="10">
        <v>40</v>
      </c>
      <c r="G43" s="468">
        <v>1200</v>
      </c>
      <c r="H43" s="471">
        <f t="shared" ref="H43:H49" si="6">F43*G43</f>
        <v>48000</v>
      </c>
      <c r="I43" s="840">
        <v>15</v>
      </c>
      <c r="J43" s="511"/>
      <c r="K43" s="518">
        <f t="shared" ref="K43:K49" si="7">I43*J43</f>
        <v>0</v>
      </c>
      <c r="L43" s="604"/>
      <c r="M43" s="469"/>
      <c r="N43" s="470"/>
      <c r="P43" s="469"/>
      <c r="Q43" s="470"/>
      <c r="R43" s="604"/>
      <c r="S43" s="469"/>
      <c r="T43" s="470"/>
      <c r="U43" s="604"/>
      <c r="V43" s="469"/>
      <c r="W43" s="501"/>
    </row>
    <row r="44" spans="1:23" x14ac:dyDescent="0.25">
      <c r="A44" s="605"/>
      <c r="B44" s="12"/>
      <c r="C44" s="10" t="s">
        <v>17</v>
      </c>
      <c r="D44" s="14" t="s">
        <v>4986</v>
      </c>
      <c r="E44" s="10" t="s">
        <v>0</v>
      </c>
      <c r="F44" s="10">
        <v>40</v>
      </c>
      <c r="G44" s="468">
        <v>1200</v>
      </c>
      <c r="H44" s="471">
        <f t="shared" si="6"/>
        <v>48000</v>
      </c>
      <c r="I44" s="840">
        <v>33</v>
      </c>
      <c r="J44" s="511"/>
      <c r="K44" s="518">
        <f t="shared" si="7"/>
        <v>0</v>
      </c>
      <c r="L44" s="604"/>
      <c r="M44" s="469"/>
      <c r="N44" s="470"/>
      <c r="P44" s="469"/>
      <c r="Q44" s="470"/>
      <c r="R44" s="604"/>
      <c r="S44" s="469"/>
      <c r="T44" s="470"/>
      <c r="U44" s="604"/>
      <c r="V44" s="469"/>
      <c r="W44" s="501"/>
    </row>
    <row r="45" spans="1:23" x14ac:dyDescent="0.25">
      <c r="A45" s="605"/>
      <c r="B45" s="12"/>
      <c r="C45" s="10" t="s">
        <v>18</v>
      </c>
      <c r="D45" s="14" t="s">
        <v>4987</v>
      </c>
      <c r="E45" s="10" t="s">
        <v>0</v>
      </c>
      <c r="F45" s="10">
        <v>40</v>
      </c>
      <c r="G45" s="468">
        <v>1200</v>
      </c>
      <c r="H45" s="471">
        <f t="shared" si="6"/>
        <v>48000</v>
      </c>
      <c r="I45" s="840">
        <f>44-10</f>
        <v>34</v>
      </c>
      <c r="J45" s="511"/>
      <c r="K45" s="518">
        <f t="shared" si="7"/>
        <v>0</v>
      </c>
      <c r="L45" s="604"/>
      <c r="M45" s="469"/>
      <c r="N45" s="470"/>
      <c r="P45" s="469"/>
      <c r="Q45" s="470"/>
      <c r="R45" s="604"/>
      <c r="S45" s="469"/>
      <c r="T45" s="470"/>
      <c r="U45" s="604"/>
      <c r="V45" s="469"/>
      <c r="W45" s="501"/>
    </row>
    <row r="46" spans="1:23" x14ac:dyDescent="0.25">
      <c r="A46" s="605"/>
      <c r="B46" s="12"/>
      <c r="C46" s="10" t="s">
        <v>19</v>
      </c>
      <c r="D46" s="14" t="s">
        <v>4988</v>
      </c>
      <c r="E46" s="10" t="s">
        <v>0</v>
      </c>
      <c r="F46" s="10">
        <v>40</v>
      </c>
      <c r="G46" s="468">
        <v>1200</v>
      </c>
      <c r="H46" s="471">
        <f t="shared" si="6"/>
        <v>48000</v>
      </c>
      <c r="I46" s="840">
        <v>25</v>
      </c>
      <c r="J46" s="511"/>
      <c r="K46" s="518">
        <f t="shared" si="7"/>
        <v>0</v>
      </c>
      <c r="L46" s="604"/>
      <c r="M46" s="469"/>
      <c r="N46" s="470"/>
      <c r="P46" s="469"/>
      <c r="Q46" s="470"/>
      <c r="R46" s="604"/>
      <c r="S46" s="469"/>
      <c r="T46" s="470"/>
      <c r="U46" s="604"/>
      <c r="V46" s="469"/>
      <c r="W46" s="501"/>
    </row>
    <row r="47" spans="1:23" x14ac:dyDescent="0.25">
      <c r="A47" s="605"/>
      <c r="B47" s="12"/>
      <c r="C47" s="10" t="s">
        <v>94</v>
      </c>
      <c r="D47" s="14" t="s">
        <v>4989</v>
      </c>
      <c r="E47" s="10" t="s">
        <v>0</v>
      </c>
      <c r="F47" s="10">
        <v>40</v>
      </c>
      <c r="G47" s="468">
        <v>1200</v>
      </c>
      <c r="H47" s="471">
        <f t="shared" si="6"/>
        <v>48000</v>
      </c>
      <c r="I47" s="840">
        <v>52</v>
      </c>
      <c r="J47" s="511"/>
      <c r="K47" s="518">
        <f t="shared" si="7"/>
        <v>0</v>
      </c>
      <c r="L47" s="604"/>
      <c r="M47" s="469"/>
      <c r="N47" s="470"/>
      <c r="P47" s="469"/>
      <c r="Q47" s="470"/>
      <c r="R47" s="604"/>
      <c r="S47" s="469"/>
      <c r="T47" s="470"/>
      <c r="U47" s="604"/>
      <c r="V47" s="469"/>
      <c r="W47" s="501"/>
    </row>
    <row r="48" spans="1:23" x14ac:dyDescent="0.25">
      <c r="A48" s="605"/>
      <c r="B48" s="12"/>
      <c r="C48" s="10" t="s">
        <v>100</v>
      </c>
      <c r="D48" s="14" t="s">
        <v>4990</v>
      </c>
      <c r="E48" s="10" t="s">
        <v>0</v>
      </c>
      <c r="F48" s="10">
        <v>40</v>
      </c>
      <c r="G48" s="468">
        <v>1200</v>
      </c>
      <c r="H48" s="471">
        <f t="shared" si="6"/>
        <v>48000</v>
      </c>
      <c r="I48" s="840">
        <v>32</v>
      </c>
      <c r="J48" s="511"/>
      <c r="K48" s="518">
        <f t="shared" si="7"/>
        <v>0</v>
      </c>
      <c r="L48" s="604"/>
      <c r="M48" s="469"/>
      <c r="N48" s="470"/>
      <c r="P48" s="469"/>
      <c r="Q48" s="470"/>
      <c r="R48" s="604"/>
      <c r="S48" s="469"/>
      <c r="T48" s="470"/>
      <c r="U48" s="604"/>
      <c r="V48" s="469"/>
      <c r="W48" s="501"/>
    </row>
    <row r="49" spans="1:23" hidden="1" x14ac:dyDescent="0.25">
      <c r="A49" s="605"/>
      <c r="B49" s="12"/>
      <c r="C49" s="10" t="s">
        <v>89</v>
      </c>
      <c r="D49" s="14" t="s">
        <v>4724</v>
      </c>
      <c r="E49" s="10" t="s">
        <v>0</v>
      </c>
      <c r="F49" s="10">
        <v>0</v>
      </c>
      <c r="G49" s="468">
        <v>1800</v>
      </c>
      <c r="H49" s="471">
        <f t="shared" si="6"/>
        <v>0</v>
      </c>
      <c r="I49" s="840"/>
      <c r="J49" s="468">
        <v>1800</v>
      </c>
      <c r="K49" s="518">
        <f t="shared" si="7"/>
        <v>0</v>
      </c>
      <c r="L49" s="604"/>
      <c r="M49" s="469"/>
      <c r="N49" s="470"/>
      <c r="P49" s="469"/>
      <c r="Q49" s="470"/>
      <c r="R49" s="604"/>
      <c r="S49" s="469"/>
      <c r="T49" s="470"/>
      <c r="U49" s="604"/>
      <c r="V49" s="469"/>
      <c r="W49" s="501"/>
    </row>
    <row r="50" spans="1:23" ht="26.4" hidden="1" x14ac:dyDescent="0.25">
      <c r="A50" s="605"/>
      <c r="B50" s="12" t="s">
        <v>1116</v>
      </c>
      <c r="C50" s="10"/>
      <c r="D50" s="14" t="s">
        <v>5285</v>
      </c>
      <c r="E50" s="15" t="s">
        <v>0</v>
      </c>
      <c r="F50" s="10"/>
      <c r="G50" s="468"/>
      <c r="H50" s="471">
        <f>F50*G50</f>
        <v>0</v>
      </c>
      <c r="I50" s="840"/>
      <c r="J50" s="468"/>
      <c r="K50" s="518">
        <f>I50*J50</f>
        <v>0</v>
      </c>
      <c r="L50" s="604"/>
      <c r="M50" s="469"/>
      <c r="N50" s="470"/>
      <c r="P50" s="469"/>
      <c r="Q50" s="470"/>
      <c r="R50" s="604"/>
      <c r="S50" s="469"/>
      <c r="T50" s="470"/>
      <c r="U50" s="604"/>
      <c r="V50" s="469"/>
      <c r="W50" s="501"/>
    </row>
    <row r="51" spans="1:23" ht="26.4" hidden="1" x14ac:dyDescent="0.25">
      <c r="A51" s="605"/>
      <c r="B51" s="12" t="s">
        <v>1117</v>
      </c>
      <c r="C51" s="10"/>
      <c r="D51" s="14" t="s">
        <v>5286</v>
      </c>
      <c r="E51" s="15" t="s">
        <v>0</v>
      </c>
      <c r="F51" s="10"/>
      <c r="G51" s="468"/>
      <c r="H51" s="471">
        <f>F51*G51</f>
        <v>0</v>
      </c>
      <c r="I51" s="840"/>
      <c r="J51" s="468"/>
      <c r="K51" s="518">
        <f>I51*J51</f>
        <v>0</v>
      </c>
      <c r="L51" s="604"/>
      <c r="M51" s="469"/>
      <c r="N51" s="470"/>
      <c r="P51" s="469"/>
      <c r="Q51" s="470"/>
      <c r="R51" s="604"/>
      <c r="S51" s="469"/>
      <c r="T51" s="470"/>
      <c r="U51" s="604"/>
      <c r="V51" s="469"/>
      <c r="W51" s="501"/>
    </row>
    <row r="52" spans="1:23" ht="26.4" hidden="1" x14ac:dyDescent="0.25">
      <c r="A52" s="605"/>
      <c r="B52" s="12" t="s">
        <v>1118</v>
      </c>
      <c r="C52" s="10"/>
      <c r="D52" s="14" t="s">
        <v>5287</v>
      </c>
      <c r="E52" s="15" t="s">
        <v>351</v>
      </c>
      <c r="F52" s="10"/>
      <c r="G52" s="468"/>
      <c r="H52" s="471">
        <f>F52*G52</f>
        <v>0</v>
      </c>
      <c r="I52" s="840"/>
      <c r="J52" s="468"/>
      <c r="K52" s="518">
        <f>I52*J52</f>
        <v>0</v>
      </c>
      <c r="L52" s="604"/>
      <c r="M52" s="469"/>
      <c r="N52" s="470"/>
      <c r="P52" s="469"/>
      <c r="Q52" s="470"/>
      <c r="R52" s="604"/>
      <c r="S52" s="469"/>
      <c r="T52" s="470"/>
      <c r="U52" s="604"/>
      <c r="V52" s="469"/>
      <c r="W52" s="501"/>
    </row>
    <row r="53" spans="1:23" hidden="1" x14ac:dyDescent="0.25">
      <c r="A53" s="605" t="s">
        <v>1119</v>
      </c>
      <c r="B53" s="12"/>
      <c r="C53" s="10"/>
      <c r="D53" s="27" t="s">
        <v>1120</v>
      </c>
      <c r="E53" s="10"/>
      <c r="F53" s="10"/>
      <c r="G53" s="10"/>
      <c r="H53" s="648"/>
      <c r="I53" s="840"/>
      <c r="J53" s="10"/>
      <c r="K53" s="649"/>
      <c r="L53" s="604"/>
      <c r="N53" s="650"/>
      <c r="Q53" s="650"/>
      <c r="R53" s="604"/>
      <c r="S53" s="604"/>
      <c r="T53" s="650"/>
      <c r="U53" s="604"/>
      <c r="V53" s="604"/>
      <c r="W53" s="839"/>
    </row>
    <row r="54" spans="1:23" hidden="1" x14ac:dyDescent="0.25">
      <c r="A54" s="605"/>
      <c r="B54" s="12" t="s">
        <v>1121</v>
      </c>
      <c r="C54" s="10"/>
      <c r="D54" s="28" t="s">
        <v>5288</v>
      </c>
      <c r="E54" s="10" t="s">
        <v>0</v>
      </c>
      <c r="F54" s="10"/>
      <c r="G54" s="468"/>
      <c r="H54" s="471">
        <f>F54*G54</f>
        <v>0</v>
      </c>
      <c r="I54" s="840"/>
      <c r="J54" s="468"/>
      <c r="K54" s="518">
        <f>I54*J54</f>
        <v>0</v>
      </c>
      <c r="L54" s="604"/>
      <c r="M54" s="469"/>
      <c r="N54" s="470"/>
      <c r="P54" s="469"/>
      <c r="Q54" s="470"/>
      <c r="R54" s="604"/>
      <c r="S54" s="469"/>
      <c r="T54" s="470"/>
      <c r="U54" s="604"/>
      <c r="V54" s="469"/>
      <c r="W54" s="501"/>
    </row>
    <row r="55" spans="1:23" ht="26.4" hidden="1" x14ac:dyDescent="0.25">
      <c r="A55" s="605"/>
      <c r="B55" s="12" t="s">
        <v>1122</v>
      </c>
      <c r="C55" s="10"/>
      <c r="D55" s="28" t="s">
        <v>1123</v>
      </c>
      <c r="E55" s="10" t="s">
        <v>351</v>
      </c>
      <c r="F55" s="10"/>
      <c r="G55" s="468"/>
      <c r="H55" s="471">
        <f>F55*G55</f>
        <v>0</v>
      </c>
      <c r="I55" s="840"/>
      <c r="J55" s="468"/>
      <c r="K55" s="518">
        <f>I55*J55</f>
        <v>0</v>
      </c>
      <c r="L55" s="604"/>
      <c r="M55" s="469"/>
      <c r="N55" s="470"/>
      <c r="P55" s="469"/>
      <c r="Q55" s="470"/>
      <c r="R55" s="604"/>
      <c r="S55" s="469"/>
      <c r="T55" s="470"/>
      <c r="U55" s="604"/>
      <c r="V55" s="469"/>
      <c r="W55" s="501"/>
    </row>
    <row r="56" spans="1:23" hidden="1" x14ac:dyDescent="0.25">
      <c r="A56" s="605"/>
      <c r="B56" s="12" t="s">
        <v>1124</v>
      </c>
      <c r="C56" s="10"/>
      <c r="D56" s="28" t="s">
        <v>5289</v>
      </c>
      <c r="E56" s="10" t="s">
        <v>351</v>
      </c>
      <c r="F56" s="10"/>
      <c r="G56" s="468"/>
      <c r="H56" s="471">
        <f>F56*G56</f>
        <v>0</v>
      </c>
      <c r="I56" s="840"/>
      <c r="J56" s="468"/>
      <c r="K56" s="518">
        <f>I56*J56</f>
        <v>0</v>
      </c>
      <c r="L56" s="604"/>
      <c r="M56" s="469"/>
      <c r="N56" s="470"/>
      <c r="P56" s="469"/>
      <c r="Q56" s="470"/>
      <c r="R56" s="604"/>
      <c r="S56" s="469"/>
      <c r="T56" s="470"/>
      <c r="U56" s="604"/>
      <c r="V56" s="469"/>
      <c r="W56" s="501"/>
    </row>
    <row r="57" spans="1:23" ht="39.6" hidden="1" x14ac:dyDescent="0.25">
      <c r="A57" s="605"/>
      <c r="B57" s="12" t="s">
        <v>1125</v>
      </c>
      <c r="C57" s="10"/>
      <c r="D57" s="28" t="s">
        <v>5290</v>
      </c>
      <c r="E57" s="10" t="s">
        <v>0</v>
      </c>
      <c r="F57" s="10"/>
      <c r="G57" s="468"/>
      <c r="H57" s="471">
        <f>F57*G57</f>
        <v>0</v>
      </c>
      <c r="I57" s="840"/>
      <c r="J57" s="468"/>
      <c r="K57" s="518">
        <f>I57*J57</f>
        <v>0</v>
      </c>
      <c r="L57" s="604"/>
      <c r="M57" s="469"/>
      <c r="N57" s="470"/>
      <c r="P57" s="469"/>
      <c r="Q57" s="470"/>
      <c r="R57" s="604"/>
      <c r="S57" s="469"/>
      <c r="T57" s="470"/>
      <c r="U57" s="604"/>
      <c r="V57" s="469"/>
      <c r="W57" s="501"/>
    </row>
    <row r="58" spans="1:23" hidden="1" x14ac:dyDescent="0.25">
      <c r="A58" s="605"/>
      <c r="B58" s="12"/>
      <c r="C58" s="10" t="s">
        <v>89</v>
      </c>
      <c r="D58" s="14" t="s">
        <v>4652</v>
      </c>
      <c r="E58" s="10" t="s">
        <v>0</v>
      </c>
      <c r="F58" s="10">
        <v>15</v>
      </c>
      <c r="G58" s="468">
        <v>4500</v>
      </c>
      <c r="H58" s="471"/>
      <c r="I58" s="840"/>
      <c r="J58" s="468">
        <v>4500</v>
      </c>
      <c r="K58" s="518"/>
      <c r="L58" s="604"/>
      <c r="M58" s="469"/>
      <c r="N58" s="470"/>
      <c r="P58" s="469"/>
      <c r="Q58" s="470"/>
      <c r="R58" s="604"/>
      <c r="S58" s="469"/>
      <c r="T58" s="470"/>
      <c r="U58" s="604"/>
      <c r="V58" s="469"/>
      <c r="W58" s="501"/>
    </row>
    <row r="59" spans="1:23" hidden="1" x14ac:dyDescent="0.25">
      <c r="A59" s="605"/>
      <c r="B59" s="12"/>
      <c r="C59" s="10" t="s">
        <v>17</v>
      </c>
      <c r="D59" s="14" t="s">
        <v>4653</v>
      </c>
      <c r="E59" s="10" t="s">
        <v>0</v>
      </c>
      <c r="F59" s="10">
        <v>15</v>
      </c>
      <c r="G59" s="468">
        <v>4500</v>
      </c>
      <c r="H59" s="471"/>
      <c r="I59" s="840"/>
      <c r="J59" s="468">
        <v>4500</v>
      </c>
      <c r="K59" s="518"/>
      <c r="L59" s="604"/>
      <c r="M59" s="469"/>
      <c r="N59" s="470"/>
      <c r="P59" s="469"/>
      <c r="Q59" s="470"/>
      <c r="R59" s="604"/>
      <c r="S59" s="469"/>
      <c r="T59" s="470"/>
      <c r="U59" s="604"/>
      <c r="V59" s="469"/>
      <c r="W59" s="501"/>
    </row>
    <row r="60" spans="1:23" ht="26.4" hidden="1" x14ac:dyDescent="0.25">
      <c r="A60" s="605"/>
      <c r="B60" s="12" t="s">
        <v>1126</v>
      </c>
      <c r="C60" s="10"/>
      <c r="D60" s="14" t="s">
        <v>5291</v>
      </c>
      <c r="E60" s="10" t="s">
        <v>0</v>
      </c>
      <c r="F60" s="10"/>
      <c r="G60" s="468">
        <v>4500</v>
      </c>
      <c r="H60" s="471">
        <f>F60*G60</f>
        <v>0</v>
      </c>
      <c r="I60" s="840"/>
      <c r="J60" s="468">
        <v>4500</v>
      </c>
      <c r="K60" s="518">
        <f>I60*J60</f>
        <v>0</v>
      </c>
      <c r="L60" s="604"/>
      <c r="M60" s="469"/>
      <c r="N60" s="470"/>
      <c r="P60" s="469"/>
      <c r="Q60" s="470"/>
      <c r="R60" s="604"/>
      <c r="S60" s="469"/>
      <c r="T60" s="470"/>
      <c r="U60" s="604"/>
      <c r="V60" s="469"/>
      <c r="W60" s="501"/>
    </row>
    <row r="61" spans="1:23" ht="26.4" hidden="1" x14ac:dyDescent="0.25">
      <c r="A61" s="605"/>
      <c r="B61" s="12" t="s">
        <v>1127</v>
      </c>
      <c r="C61" s="10"/>
      <c r="D61" s="14" t="s">
        <v>5292</v>
      </c>
      <c r="E61" s="10" t="s">
        <v>0</v>
      </c>
      <c r="F61" s="10"/>
      <c r="G61" s="468">
        <v>4500</v>
      </c>
      <c r="H61" s="471">
        <f>F61*G61</f>
        <v>0</v>
      </c>
      <c r="I61" s="840"/>
      <c r="J61" s="468">
        <v>4500</v>
      </c>
      <c r="K61" s="518">
        <f>I61*J61</f>
        <v>0</v>
      </c>
      <c r="L61" s="604"/>
      <c r="M61" s="469"/>
      <c r="N61" s="470"/>
      <c r="P61" s="469"/>
      <c r="Q61" s="470"/>
      <c r="R61" s="604"/>
      <c r="S61" s="469"/>
      <c r="T61" s="470"/>
      <c r="U61" s="604"/>
      <c r="V61" s="469"/>
      <c r="W61" s="501"/>
    </row>
    <row r="62" spans="1:23" ht="26.4" hidden="1" x14ac:dyDescent="0.25">
      <c r="A62" s="605" t="s">
        <v>1128</v>
      </c>
      <c r="B62" s="12"/>
      <c r="C62" s="10"/>
      <c r="D62" s="27" t="s">
        <v>1129</v>
      </c>
      <c r="E62" s="10" t="s">
        <v>0</v>
      </c>
      <c r="F62" s="10">
        <v>0</v>
      </c>
      <c r="G62" s="468">
        <v>4500</v>
      </c>
      <c r="H62" s="471">
        <f>F62*G62</f>
        <v>0</v>
      </c>
      <c r="I62" s="840"/>
      <c r="J62" s="468">
        <v>4500</v>
      </c>
      <c r="K62" s="518">
        <f>I62*J62</f>
        <v>0</v>
      </c>
      <c r="L62" s="604"/>
      <c r="M62" s="469"/>
      <c r="N62" s="470"/>
      <c r="P62" s="469"/>
      <c r="Q62" s="470"/>
      <c r="R62" s="604"/>
      <c r="S62" s="469"/>
      <c r="T62" s="470"/>
      <c r="U62" s="604"/>
      <c r="V62" s="469"/>
      <c r="W62" s="501"/>
    </row>
    <row r="63" spans="1:23" x14ac:dyDescent="0.25">
      <c r="A63" s="605" t="s">
        <v>1130</v>
      </c>
      <c r="B63" s="12"/>
      <c r="C63" s="10"/>
      <c r="D63" s="27" t="s">
        <v>1131</v>
      </c>
      <c r="E63" s="10"/>
      <c r="F63" s="10"/>
      <c r="G63" s="10"/>
      <c r="H63" s="648"/>
      <c r="I63" s="840"/>
      <c r="J63" s="10"/>
      <c r="K63" s="649"/>
      <c r="L63" s="604"/>
      <c r="N63" s="650"/>
      <c r="Q63" s="650"/>
      <c r="R63" s="604"/>
      <c r="S63" s="604"/>
      <c r="T63" s="650"/>
      <c r="U63" s="604"/>
      <c r="V63" s="604"/>
      <c r="W63" s="839"/>
    </row>
    <row r="64" spans="1:23" ht="39.6" hidden="1" x14ac:dyDescent="0.25">
      <c r="A64" s="605"/>
      <c r="B64" s="12" t="s">
        <v>1132</v>
      </c>
      <c r="C64" s="10"/>
      <c r="D64" s="28" t="s">
        <v>5293</v>
      </c>
      <c r="E64" s="10" t="s">
        <v>60</v>
      </c>
      <c r="F64" s="10"/>
      <c r="G64" s="468"/>
      <c r="H64" s="471">
        <f t="shared" ref="H64:H72" si="8">F64*G64</f>
        <v>0</v>
      </c>
      <c r="I64" s="840"/>
      <c r="J64" s="468"/>
      <c r="K64" s="518">
        <f t="shared" ref="K64:K72" si="9">I64*J64</f>
        <v>0</v>
      </c>
      <c r="L64" s="604"/>
      <c r="M64" s="469"/>
      <c r="N64" s="470"/>
      <c r="P64" s="469"/>
      <c r="Q64" s="470"/>
      <c r="R64" s="604"/>
      <c r="S64" s="469"/>
      <c r="T64" s="470"/>
      <c r="U64" s="604"/>
      <c r="V64" s="469"/>
      <c r="W64" s="501"/>
    </row>
    <row r="65" spans="1:23" ht="66" x14ac:dyDescent="0.25">
      <c r="A65" s="605"/>
      <c r="B65" s="12" t="s">
        <v>1133</v>
      </c>
      <c r="C65" s="10"/>
      <c r="D65" s="28" t="s">
        <v>5294</v>
      </c>
      <c r="E65" s="10" t="s">
        <v>60</v>
      </c>
      <c r="F65" s="10">
        <v>30</v>
      </c>
      <c r="G65" s="468">
        <v>2600</v>
      </c>
      <c r="H65" s="471">
        <f t="shared" si="8"/>
        <v>78000</v>
      </c>
      <c r="I65" s="840">
        <v>11</v>
      </c>
      <c r="J65" s="511"/>
      <c r="K65" s="518">
        <f t="shared" si="9"/>
        <v>0</v>
      </c>
      <c r="L65" s="604"/>
      <c r="M65" s="469"/>
      <c r="N65" s="470"/>
      <c r="P65" s="469"/>
      <c r="Q65" s="470"/>
      <c r="R65" s="604"/>
      <c r="S65" s="469"/>
      <c r="T65" s="470"/>
      <c r="U65" s="604"/>
      <c r="V65" s="469"/>
      <c r="W65" s="501"/>
    </row>
    <row r="66" spans="1:23" ht="26.4" hidden="1" x14ac:dyDescent="0.25">
      <c r="A66" s="605"/>
      <c r="B66" s="12" t="s">
        <v>1134</v>
      </c>
      <c r="C66" s="10"/>
      <c r="D66" s="28" t="s">
        <v>5295</v>
      </c>
      <c r="E66" s="10" t="s">
        <v>60</v>
      </c>
      <c r="F66" s="10"/>
      <c r="G66" s="468"/>
      <c r="H66" s="471">
        <f t="shared" si="8"/>
        <v>0</v>
      </c>
      <c r="I66" s="840"/>
      <c r="J66" s="468"/>
      <c r="K66" s="518">
        <f t="shared" si="9"/>
        <v>0</v>
      </c>
      <c r="L66" s="604"/>
      <c r="M66" s="469"/>
      <c r="N66" s="470"/>
      <c r="P66" s="469"/>
      <c r="Q66" s="470"/>
      <c r="R66" s="604"/>
      <c r="S66" s="469"/>
      <c r="T66" s="470"/>
      <c r="U66" s="604"/>
      <c r="V66" s="469"/>
      <c r="W66" s="501"/>
    </row>
    <row r="67" spans="1:23" ht="39.6" hidden="1" x14ac:dyDescent="0.25">
      <c r="A67" s="605"/>
      <c r="B67" s="12" t="s">
        <v>1135</v>
      </c>
      <c r="C67" s="10"/>
      <c r="D67" s="28" t="s">
        <v>5296</v>
      </c>
      <c r="E67" s="10" t="s">
        <v>60</v>
      </c>
      <c r="F67" s="10"/>
      <c r="G67" s="468"/>
      <c r="H67" s="471">
        <f t="shared" si="8"/>
        <v>0</v>
      </c>
      <c r="I67" s="840"/>
      <c r="J67" s="468"/>
      <c r="K67" s="518">
        <f t="shared" si="9"/>
        <v>0</v>
      </c>
      <c r="L67" s="604"/>
      <c r="M67" s="469"/>
      <c r="N67" s="470"/>
      <c r="P67" s="469"/>
      <c r="Q67" s="470"/>
      <c r="R67" s="604"/>
      <c r="S67" s="469"/>
      <c r="T67" s="470"/>
      <c r="U67" s="604"/>
      <c r="V67" s="469"/>
      <c r="W67" s="501"/>
    </row>
    <row r="68" spans="1:23" ht="66" x14ac:dyDescent="0.25">
      <c r="A68" s="605"/>
      <c r="B68" s="12" t="s">
        <v>1136</v>
      </c>
      <c r="C68" s="10"/>
      <c r="D68" s="14" t="s">
        <v>5297</v>
      </c>
      <c r="E68" s="10" t="s">
        <v>60</v>
      </c>
      <c r="F68" s="10">
        <v>20</v>
      </c>
      <c r="G68" s="468">
        <v>2600</v>
      </c>
      <c r="H68" s="471">
        <f t="shared" si="8"/>
        <v>52000</v>
      </c>
      <c r="I68" s="840">
        <v>15</v>
      </c>
      <c r="J68" s="511"/>
      <c r="K68" s="518">
        <f t="shared" si="9"/>
        <v>0</v>
      </c>
      <c r="L68" s="604"/>
      <c r="M68" s="469"/>
      <c r="N68" s="470"/>
      <c r="P68" s="469"/>
      <c r="Q68" s="470"/>
      <c r="R68" s="604"/>
      <c r="S68" s="469"/>
      <c r="T68" s="470"/>
      <c r="U68" s="604"/>
      <c r="V68" s="469"/>
      <c r="W68" s="501"/>
    </row>
    <row r="69" spans="1:23" ht="26.4" x14ac:dyDescent="0.25">
      <c r="A69" s="605"/>
      <c r="B69" s="12" t="s">
        <v>1137</v>
      </c>
      <c r="C69" s="10"/>
      <c r="D69" s="14" t="s">
        <v>5298</v>
      </c>
      <c r="E69" s="10" t="s">
        <v>454</v>
      </c>
      <c r="F69" s="10">
        <v>90</v>
      </c>
      <c r="G69" s="468">
        <v>200</v>
      </c>
      <c r="H69" s="471">
        <f t="shared" si="8"/>
        <v>18000</v>
      </c>
      <c r="I69" s="840">
        <v>112</v>
      </c>
      <c r="J69" s="511"/>
      <c r="K69" s="518">
        <f t="shared" si="9"/>
        <v>0</v>
      </c>
      <c r="L69" s="604"/>
      <c r="M69" s="469"/>
      <c r="N69" s="470"/>
      <c r="P69" s="469"/>
      <c r="Q69" s="470"/>
      <c r="R69" s="604"/>
      <c r="S69" s="469"/>
      <c r="T69" s="470"/>
      <c r="U69" s="604"/>
      <c r="V69" s="469"/>
      <c r="W69" s="501"/>
    </row>
    <row r="70" spans="1:23" ht="39.6" hidden="1" x14ac:dyDescent="0.25">
      <c r="A70" s="605"/>
      <c r="B70" s="12" t="s">
        <v>1138</v>
      </c>
      <c r="C70" s="10"/>
      <c r="D70" s="14" t="s">
        <v>5299</v>
      </c>
      <c r="E70" s="10" t="s">
        <v>60</v>
      </c>
      <c r="F70" s="10"/>
      <c r="G70" s="468"/>
      <c r="H70" s="471">
        <f t="shared" si="8"/>
        <v>0</v>
      </c>
      <c r="I70" s="840"/>
      <c r="J70" s="468"/>
      <c r="K70" s="518">
        <f t="shared" si="9"/>
        <v>0</v>
      </c>
      <c r="L70" s="604"/>
      <c r="M70" s="469"/>
      <c r="N70" s="470"/>
      <c r="P70" s="469"/>
      <c r="Q70" s="470"/>
      <c r="R70" s="604"/>
      <c r="S70" s="469"/>
      <c r="T70" s="470"/>
      <c r="U70" s="604"/>
      <c r="V70" s="469"/>
      <c r="W70" s="501"/>
    </row>
    <row r="71" spans="1:23" ht="39.6" x14ac:dyDescent="0.25">
      <c r="A71" s="605" t="s">
        <v>1139</v>
      </c>
      <c r="B71" s="12"/>
      <c r="C71" s="10"/>
      <c r="D71" s="27" t="s">
        <v>5300</v>
      </c>
      <c r="E71" s="10" t="s">
        <v>60</v>
      </c>
      <c r="F71" s="10">
        <v>10</v>
      </c>
      <c r="G71" s="468">
        <v>1500</v>
      </c>
      <c r="H71" s="471">
        <f t="shared" si="8"/>
        <v>15000</v>
      </c>
      <c r="I71" s="840">
        <v>66</v>
      </c>
      <c r="J71" s="511"/>
      <c r="K71" s="518">
        <f t="shared" si="9"/>
        <v>0</v>
      </c>
      <c r="L71" s="604"/>
      <c r="M71" s="469"/>
      <c r="N71" s="470"/>
      <c r="P71" s="469"/>
      <c r="Q71" s="470"/>
      <c r="R71" s="604"/>
      <c r="S71" s="469"/>
      <c r="T71" s="470"/>
      <c r="U71" s="604"/>
      <c r="V71" s="469"/>
      <c r="W71" s="501"/>
    </row>
    <row r="72" spans="1:23" ht="26.4" hidden="1" x14ac:dyDescent="0.25">
      <c r="A72" s="605" t="s">
        <v>1140</v>
      </c>
      <c r="B72" s="12"/>
      <c r="C72" s="10"/>
      <c r="D72" s="27" t="s">
        <v>5301</v>
      </c>
      <c r="E72" s="10" t="s">
        <v>351</v>
      </c>
      <c r="F72" s="10"/>
      <c r="G72" s="468"/>
      <c r="H72" s="471">
        <f t="shared" si="8"/>
        <v>0</v>
      </c>
      <c r="I72" s="840"/>
      <c r="J72" s="468"/>
      <c r="K72" s="518">
        <f t="shared" si="9"/>
        <v>0</v>
      </c>
      <c r="L72" s="604"/>
      <c r="M72" s="469"/>
      <c r="N72" s="470"/>
      <c r="P72" s="469"/>
      <c r="Q72" s="470"/>
      <c r="R72" s="604"/>
      <c r="S72" s="469"/>
      <c r="T72" s="470"/>
      <c r="U72" s="604"/>
      <c r="V72" s="469"/>
      <c r="W72" s="501"/>
    </row>
    <row r="73" spans="1:23" ht="26.4" x14ac:dyDescent="0.25">
      <c r="A73" s="605" t="s">
        <v>1140</v>
      </c>
      <c r="B73" s="12"/>
      <c r="C73" s="10"/>
      <c r="D73" s="27" t="s">
        <v>5006</v>
      </c>
      <c r="E73" s="10"/>
      <c r="F73" s="10"/>
      <c r="G73" s="468"/>
      <c r="H73" s="471"/>
      <c r="I73" s="840"/>
      <c r="J73" s="468"/>
      <c r="K73" s="518"/>
      <c r="L73" s="604"/>
      <c r="M73" s="469"/>
      <c r="N73" s="470"/>
      <c r="P73" s="469"/>
      <c r="Q73" s="470"/>
      <c r="R73" s="604"/>
      <c r="S73" s="469"/>
      <c r="T73" s="470"/>
      <c r="U73" s="604"/>
      <c r="V73" s="469"/>
      <c r="W73" s="501"/>
    </row>
    <row r="74" spans="1:23" x14ac:dyDescent="0.25">
      <c r="A74" s="605"/>
      <c r="B74" s="12"/>
      <c r="C74" s="10" t="s">
        <v>86</v>
      </c>
      <c r="D74" s="27" t="s">
        <v>5007</v>
      </c>
      <c r="E74" s="10"/>
      <c r="F74" s="10"/>
      <c r="G74" s="468"/>
      <c r="H74" s="471"/>
      <c r="I74" s="840"/>
      <c r="J74" s="468"/>
      <c r="K74" s="518"/>
      <c r="L74" s="604"/>
      <c r="M74" s="469"/>
      <c r="N74" s="470"/>
      <c r="P74" s="469"/>
      <c r="Q74" s="470"/>
      <c r="R74" s="604"/>
      <c r="S74" s="469"/>
      <c r="T74" s="470"/>
      <c r="U74" s="604"/>
      <c r="V74" s="469"/>
      <c r="W74" s="501"/>
    </row>
    <row r="75" spans="1:23" x14ac:dyDescent="0.25">
      <c r="A75" s="605"/>
      <c r="B75" s="12"/>
      <c r="C75" s="10" t="s">
        <v>104</v>
      </c>
      <c r="D75" s="28" t="s">
        <v>5008</v>
      </c>
      <c r="E75" s="10" t="s">
        <v>1091</v>
      </c>
      <c r="F75" s="10">
        <v>10</v>
      </c>
      <c r="G75" s="468">
        <v>1500</v>
      </c>
      <c r="H75" s="471">
        <f t="shared" ref="H75" si="10">F75*G75</f>
        <v>15000</v>
      </c>
      <c r="I75" s="840">
        <v>4</v>
      </c>
      <c r="J75" s="511"/>
      <c r="K75" s="518">
        <f t="shared" ref="K75" si="11">I75*J75</f>
        <v>0</v>
      </c>
      <c r="L75" s="604"/>
      <c r="M75" s="469"/>
      <c r="N75" s="470"/>
      <c r="P75" s="469"/>
      <c r="Q75" s="470"/>
      <c r="R75" s="604"/>
      <c r="S75" s="469"/>
      <c r="T75" s="470"/>
      <c r="U75" s="604"/>
      <c r="V75" s="469"/>
      <c r="W75" s="501"/>
    </row>
    <row r="76" spans="1:23" x14ac:dyDescent="0.25">
      <c r="A76" s="605"/>
      <c r="B76" s="12"/>
      <c r="C76" s="10" t="s">
        <v>1474</v>
      </c>
      <c r="D76" s="28" t="s">
        <v>5009</v>
      </c>
      <c r="E76" s="10" t="s">
        <v>1091</v>
      </c>
      <c r="F76" s="10">
        <v>10</v>
      </c>
      <c r="G76" s="468">
        <v>1500</v>
      </c>
      <c r="H76" s="471">
        <f t="shared" ref="H76:H77" si="12">F76*G76</f>
        <v>15000</v>
      </c>
      <c r="I76" s="840">
        <v>2</v>
      </c>
      <c r="J76" s="511"/>
      <c r="K76" s="518">
        <f t="shared" ref="K76:K77" si="13">I76*J76</f>
        <v>0</v>
      </c>
      <c r="L76" s="604"/>
      <c r="M76" s="469"/>
      <c r="N76" s="470"/>
      <c r="P76" s="469"/>
      <c r="Q76" s="470"/>
      <c r="R76" s="604"/>
      <c r="S76" s="469"/>
      <c r="T76" s="470"/>
      <c r="U76" s="604"/>
      <c r="V76" s="469"/>
      <c r="W76" s="501"/>
    </row>
    <row r="77" spans="1:23" x14ac:dyDescent="0.25">
      <c r="A77" s="605"/>
      <c r="B77" s="12"/>
      <c r="C77" s="10" t="s">
        <v>1475</v>
      </c>
      <c r="D77" s="28" t="s">
        <v>5010</v>
      </c>
      <c r="E77" s="10" t="s">
        <v>1091</v>
      </c>
      <c r="F77" s="10">
        <v>10</v>
      </c>
      <c r="G77" s="468">
        <v>1500</v>
      </c>
      <c r="H77" s="471">
        <f t="shared" si="12"/>
        <v>15000</v>
      </c>
      <c r="I77" s="840">
        <v>4</v>
      </c>
      <c r="J77" s="511"/>
      <c r="K77" s="518">
        <f t="shared" si="13"/>
        <v>0</v>
      </c>
      <c r="L77" s="604"/>
      <c r="M77" s="469"/>
      <c r="N77" s="470"/>
      <c r="P77" s="469"/>
      <c r="Q77" s="470"/>
      <c r="R77" s="604"/>
      <c r="S77" s="469"/>
      <c r="T77" s="470"/>
      <c r="U77" s="604"/>
      <c r="V77" s="469"/>
      <c r="W77" s="501"/>
    </row>
    <row r="78" spans="1:23" x14ac:dyDescent="0.25">
      <c r="A78" s="605"/>
      <c r="B78" s="12"/>
      <c r="C78" s="10" t="s">
        <v>89</v>
      </c>
      <c r="D78" s="27" t="s">
        <v>5011</v>
      </c>
      <c r="E78" s="10"/>
      <c r="F78" s="10"/>
      <c r="G78" s="468"/>
      <c r="H78" s="471"/>
      <c r="I78" s="840"/>
      <c r="J78" s="468"/>
      <c r="K78" s="518"/>
      <c r="L78" s="604"/>
      <c r="M78" s="469"/>
      <c r="N78" s="470"/>
      <c r="P78" s="469"/>
      <c r="Q78" s="470"/>
      <c r="R78" s="604"/>
      <c r="S78" s="469"/>
      <c r="T78" s="470"/>
      <c r="U78" s="604"/>
      <c r="V78" s="469"/>
      <c r="W78" s="501"/>
    </row>
    <row r="79" spans="1:23" x14ac:dyDescent="0.25">
      <c r="A79" s="605"/>
      <c r="B79" s="12"/>
      <c r="C79" s="10" t="s">
        <v>104</v>
      </c>
      <c r="D79" s="28" t="s">
        <v>5008</v>
      </c>
      <c r="E79" s="10" t="s">
        <v>1091</v>
      </c>
      <c r="F79" s="10">
        <v>10</v>
      </c>
      <c r="G79" s="468">
        <v>1500</v>
      </c>
      <c r="H79" s="471">
        <f t="shared" ref="H79:H81" si="14">F79*G79</f>
        <v>15000</v>
      </c>
      <c r="I79" s="840">
        <v>6</v>
      </c>
      <c r="J79" s="511"/>
      <c r="K79" s="518">
        <f t="shared" ref="K79:K81" si="15">I79*J79</f>
        <v>0</v>
      </c>
      <c r="L79" s="604"/>
      <c r="M79" s="469"/>
      <c r="N79" s="470"/>
      <c r="P79" s="469"/>
      <c r="Q79" s="470"/>
      <c r="R79" s="604"/>
      <c r="S79" s="469"/>
      <c r="T79" s="470"/>
      <c r="U79" s="604"/>
      <c r="V79" s="469"/>
      <c r="W79" s="501"/>
    </row>
    <row r="80" spans="1:23" x14ac:dyDescent="0.25">
      <c r="A80" s="605"/>
      <c r="B80" s="12"/>
      <c r="C80" s="10" t="s">
        <v>1474</v>
      </c>
      <c r="D80" s="28" t="s">
        <v>5009</v>
      </c>
      <c r="E80" s="10" t="s">
        <v>1091</v>
      </c>
      <c r="F80" s="10">
        <v>10</v>
      </c>
      <c r="G80" s="468">
        <v>1500</v>
      </c>
      <c r="H80" s="471">
        <f t="shared" si="14"/>
        <v>15000</v>
      </c>
      <c r="I80" s="840">
        <v>6</v>
      </c>
      <c r="J80" s="511"/>
      <c r="K80" s="518">
        <f t="shared" si="15"/>
        <v>0</v>
      </c>
      <c r="L80" s="604"/>
      <c r="M80" s="469"/>
      <c r="N80" s="470"/>
      <c r="P80" s="469"/>
      <c r="Q80" s="470"/>
      <c r="R80" s="604"/>
      <c r="S80" s="469"/>
      <c r="T80" s="470"/>
      <c r="U80" s="604"/>
      <c r="V80" s="469"/>
      <c r="W80" s="501"/>
    </row>
    <row r="81" spans="1:23" x14ac:dyDescent="0.25">
      <c r="A81" s="605"/>
      <c r="B81" s="12"/>
      <c r="C81" s="10" t="s">
        <v>1475</v>
      </c>
      <c r="D81" s="28" t="s">
        <v>5010</v>
      </c>
      <c r="E81" s="10" t="s">
        <v>1091</v>
      </c>
      <c r="F81" s="10">
        <v>10</v>
      </c>
      <c r="G81" s="468">
        <v>1500</v>
      </c>
      <c r="H81" s="471">
        <f t="shared" si="14"/>
        <v>15000</v>
      </c>
      <c r="I81" s="840">
        <v>12</v>
      </c>
      <c r="J81" s="511"/>
      <c r="K81" s="518">
        <f t="shared" si="15"/>
        <v>0</v>
      </c>
      <c r="L81" s="604"/>
      <c r="M81" s="469"/>
      <c r="N81" s="470"/>
      <c r="P81" s="469"/>
      <c r="Q81" s="470"/>
      <c r="R81" s="604"/>
      <c r="S81" s="469"/>
      <c r="T81" s="470"/>
      <c r="U81" s="604"/>
      <c r="V81" s="469"/>
      <c r="W81" s="501"/>
    </row>
    <row r="82" spans="1:23" x14ac:dyDescent="0.25">
      <c r="A82" s="605"/>
      <c r="B82" s="12"/>
      <c r="C82" s="10" t="s">
        <v>17</v>
      </c>
      <c r="D82" s="27" t="s">
        <v>5012</v>
      </c>
      <c r="E82" s="10"/>
      <c r="F82" s="10"/>
      <c r="G82" s="468"/>
      <c r="H82" s="471"/>
      <c r="I82" s="840"/>
      <c r="J82" s="468"/>
      <c r="K82" s="518"/>
      <c r="L82" s="604"/>
      <c r="M82" s="469"/>
      <c r="N82" s="470"/>
      <c r="P82" s="469"/>
      <c r="Q82" s="470"/>
      <c r="R82" s="604"/>
      <c r="S82" s="469"/>
      <c r="T82" s="470"/>
      <c r="U82" s="604"/>
      <c r="V82" s="469"/>
      <c r="W82" s="501"/>
    </row>
    <row r="83" spans="1:23" x14ac:dyDescent="0.25">
      <c r="A83" s="605"/>
      <c r="B83" s="12"/>
      <c r="C83" s="10" t="s">
        <v>104</v>
      </c>
      <c r="D83" s="28" t="s">
        <v>5008</v>
      </c>
      <c r="E83" s="10" t="s">
        <v>1091</v>
      </c>
      <c r="F83" s="10">
        <v>10</v>
      </c>
      <c r="G83" s="468">
        <v>1500</v>
      </c>
      <c r="H83" s="471">
        <f t="shared" ref="H83:H85" si="16">F83*G83</f>
        <v>15000</v>
      </c>
      <c r="I83" s="840">
        <v>6</v>
      </c>
      <c r="J83" s="511"/>
      <c r="K83" s="518">
        <f t="shared" ref="K83:K85" si="17">I83*J83</f>
        <v>0</v>
      </c>
      <c r="L83" s="604"/>
      <c r="M83" s="469"/>
      <c r="N83" s="470"/>
      <c r="P83" s="469"/>
      <c r="Q83" s="470"/>
      <c r="R83" s="604"/>
      <c r="S83" s="469"/>
      <c r="T83" s="470"/>
      <c r="U83" s="604"/>
      <c r="V83" s="469"/>
      <c r="W83" s="501"/>
    </row>
    <row r="84" spans="1:23" x14ac:dyDescent="0.25">
      <c r="A84" s="605"/>
      <c r="B84" s="12"/>
      <c r="C84" s="10" t="s">
        <v>1474</v>
      </c>
      <c r="D84" s="28" t="s">
        <v>5009</v>
      </c>
      <c r="E84" s="10" t="s">
        <v>1091</v>
      </c>
      <c r="F84" s="10">
        <v>10</v>
      </c>
      <c r="G84" s="468">
        <v>1500</v>
      </c>
      <c r="H84" s="471">
        <f t="shared" si="16"/>
        <v>15000</v>
      </c>
      <c r="I84" s="840">
        <v>6</v>
      </c>
      <c r="J84" s="511"/>
      <c r="K84" s="518">
        <f t="shared" si="17"/>
        <v>0</v>
      </c>
      <c r="L84" s="604"/>
      <c r="M84" s="469"/>
      <c r="N84" s="470"/>
      <c r="P84" s="469"/>
      <c r="Q84" s="470"/>
      <c r="R84" s="604"/>
      <c r="S84" s="469"/>
      <c r="T84" s="470"/>
      <c r="U84" s="604"/>
      <c r="V84" s="469"/>
      <c r="W84" s="501"/>
    </row>
    <row r="85" spans="1:23" x14ac:dyDescent="0.25">
      <c r="A85" s="605"/>
      <c r="B85" s="12"/>
      <c r="C85" s="10" t="s">
        <v>1475</v>
      </c>
      <c r="D85" s="28" t="s">
        <v>5010</v>
      </c>
      <c r="E85" s="10" t="s">
        <v>1091</v>
      </c>
      <c r="F85" s="10">
        <v>10</v>
      </c>
      <c r="G85" s="468">
        <v>1500</v>
      </c>
      <c r="H85" s="471">
        <f t="shared" si="16"/>
        <v>15000</v>
      </c>
      <c r="I85" s="840">
        <v>7</v>
      </c>
      <c r="J85" s="511"/>
      <c r="K85" s="518">
        <f t="shared" si="17"/>
        <v>0</v>
      </c>
      <c r="L85" s="604"/>
      <c r="M85" s="469"/>
      <c r="N85" s="470"/>
      <c r="P85" s="469"/>
      <c r="Q85" s="470"/>
      <c r="R85" s="604"/>
      <c r="S85" s="469"/>
      <c r="T85" s="470"/>
      <c r="U85" s="604"/>
      <c r="V85" s="469"/>
      <c r="W85" s="501"/>
    </row>
    <row r="86" spans="1:23" x14ac:dyDescent="0.25">
      <c r="A86" s="605"/>
      <c r="B86" s="12"/>
      <c r="C86" s="10" t="s">
        <v>18</v>
      </c>
      <c r="D86" s="27" t="s">
        <v>5013</v>
      </c>
      <c r="E86" s="10"/>
      <c r="F86" s="10"/>
      <c r="G86" s="468"/>
      <c r="H86" s="471"/>
      <c r="I86" s="840"/>
      <c r="J86" s="468"/>
      <c r="K86" s="518"/>
      <c r="L86" s="604"/>
      <c r="M86" s="469"/>
      <c r="N86" s="470"/>
      <c r="P86" s="469"/>
      <c r="Q86" s="470"/>
      <c r="R86" s="604"/>
      <c r="S86" s="469"/>
      <c r="T86" s="470"/>
      <c r="U86" s="604"/>
      <c r="V86" s="469"/>
      <c r="W86" s="501"/>
    </row>
    <row r="87" spans="1:23" x14ac:dyDescent="0.25">
      <c r="A87" s="605"/>
      <c r="B87" s="12"/>
      <c r="C87" s="10" t="s">
        <v>104</v>
      </c>
      <c r="D87" s="28" t="s">
        <v>5008</v>
      </c>
      <c r="E87" s="10" t="s">
        <v>1091</v>
      </c>
      <c r="F87" s="10">
        <v>10</v>
      </c>
      <c r="G87" s="468">
        <v>1500</v>
      </c>
      <c r="H87" s="471">
        <f t="shared" ref="H87:H93" si="18">F87*G87</f>
        <v>15000</v>
      </c>
      <c r="I87" s="840">
        <v>4</v>
      </c>
      <c r="J87" s="511"/>
      <c r="K87" s="518">
        <f t="shared" ref="K87:K93" si="19">I87*J87</f>
        <v>0</v>
      </c>
      <c r="L87" s="604"/>
      <c r="M87" s="469"/>
      <c r="N87" s="470"/>
      <c r="P87" s="469"/>
      <c r="Q87" s="470"/>
      <c r="R87" s="604"/>
      <c r="S87" s="469"/>
      <c r="T87" s="470"/>
      <c r="U87" s="604"/>
      <c r="V87" s="469"/>
      <c r="W87" s="501"/>
    </row>
    <row r="88" spans="1:23" ht="13.8" thickBot="1" x14ac:dyDescent="0.3">
      <c r="A88" s="657"/>
      <c r="B88" s="658"/>
      <c r="C88" s="660" t="s">
        <v>1474</v>
      </c>
      <c r="D88" s="844" t="s">
        <v>5009</v>
      </c>
      <c r="E88" s="660" t="s">
        <v>1091</v>
      </c>
      <c r="F88" s="660">
        <v>10</v>
      </c>
      <c r="G88" s="524">
        <v>1500</v>
      </c>
      <c r="H88" s="529">
        <f t="shared" si="18"/>
        <v>15000</v>
      </c>
      <c r="I88" s="845">
        <v>4</v>
      </c>
      <c r="J88" s="834"/>
      <c r="K88" s="528">
        <f t="shared" si="19"/>
        <v>0</v>
      </c>
      <c r="L88" s="604"/>
      <c r="M88" s="469"/>
      <c r="N88" s="470"/>
      <c r="P88" s="469"/>
      <c r="Q88" s="470"/>
      <c r="R88" s="604"/>
      <c r="S88" s="469"/>
      <c r="T88" s="470"/>
      <c r="U88" s="604"/>
      <c r="V88" s="469"/>
      <c r="W88" s="501"/>
    </row>
    <row r="89" spans="1:23" ht="13.8" thickBot="1" x14ac:dyDescent="0.3">
      <c r="A89" s="1084" t="s">
        <v>275</v>
      </c>
      <c r="B89" s="1085"/>
      <c r="C89" s="1085"/>
      <c r="D89" s="1085"/>
      <c r="E89" s="1085"/>
      <c r="F89" s="1085"/>
      <c r="G89" s="1085"/>
      <c r="H89" s="1085"/>
      <c r="I89" s="1085"/>
      <c r="J89" s="1086"/>
      <c r="K89" s="502">
        <f>+SUM(K3:K88)</f>
        <v>0</v>
      </c>
      <c r="L89" s="604"/>
      <c r="M89" s="469"/>
      <c r="N89" s="470"/>
      <c r="P89" s="469"/>
      <c r="Q89" s="470"/>
      <c r="R89" s="604"/>
      <c r="S89" s="469"/>
      <c r="T89" s="470"/>
      <c r="U89" s="604"/>
      <c r="V89" s="469"/>
      <c r="W89" s="501"/>
    </row>
    <row r="90" spans="1:23" x14ac:dyDescent="0.25">
      <c r="A90" s="846" t="s">
        <v>1092</v>
      </c>
      <c r="B90" s="847"/>
      <c r="C90" s="848"/>
      <c r="D90" s="849"/>
      <c r="E90" s="1087" t="str">
        <f>+E1</f>
        <v>CULVERTS</v>
      </c>
      <c r="F90" s="1088"/>
      <c r="G90" s="1088"/>
      <c r="H90" s="1088"/>
      <c r="I90" s="1088"/>
      <c r="J90" s="1088"/>
      <c r="K90" s="1089"/>
      <c r="L90" s="604"/>
      <c r="M90" s="469"/>
      <c r="N90" s="470"/>
      <c r="P90" s="469"/>
      <c r="Q90" s="470"/>
      <c r="R90" s="604"/>
      <c r="S90" s="469"/>
      <c r="T90" s="470"/>
      <c r="U90" s="604"/>
      <c r="V90" s="469"/>
      <c r="W90" s="501"/>
    </row>
    <row r="91" spans="1:23" ht="13.8" thickBot="1" x14ac:dyDescent="0.3">
      <c r="A91" s="850" t="s">
        <v>23</v>
      </c>
      <c r="B91" s="851"/>
      <c r="C91" s="851"/>
      <c r="D91" s="852" t="s">
        <v>24</v>
      </c>
      <c r="E91" s="852" t="s">
        <v>25</v>
      </c>
      <c r="F91" s="852" t="s">
        <v>26</v>
      </c>
      <c r="G91" s="852" t="s">
        <v>27</v>
      </c>
      <c r="H91" s="852" t="s">
        <v>28</v>
      </c>
      <c r="I91" s="852" t="s">
        <v>26</v>
      </c>
      <c r="J91" s="852" t="s">
        <v>27</v>
      </c>
      <c r="K91" s="853" t="s">
        <v>28</v>
      </c>
      <c r="L91" s="604"/>
      <c r="M91" s="469"/>
      <c r="N91" s="470"/>
      <c r="P91" s="469"/>
      <c r="Q91" s="470"/>
      <c r="R91" s="604"/>
      <c r="S91" s="469"/>
      <c r="T91" s="470"/>
      <c r="U91" s="604"/>
      <c r="V91" s="469"/>
      <c r="W91" s="501"/>
    </row>
    <row r="92" spans="1:23" ht="13.8" thickBot="1" x14ac:dyDescent="0.3">
      <c r="A92" s="635" t="s">
        <v>276</v>
      </c>
      <c r="B92" s="854"/>
      <c r="C92" s="636"/>
      <c r="D92" s="638"/>
      <c r="E92" s="593"/>
      <c r="F92" s="639"/>
      <c r="G92" s="639"/>
      <c r="H92" s="488">
        <f>H89</f>
        <v>0</v>
      </c>
      <c r="I92" s="639"/>
      <c r="J92" s="639"/>
      <c r="K92" s="489">
        <f>K89</f>
        <v>0</v>
      </c>
      <c r="L92" s="604"/>
      <c r="M92" s="469"/>
      <c r="N92" s="470"/>
      <c r="P92" s="469"/>
      <c r="Q92" s="470"/>
      <c r="R92" s="604"/>
      <c r="S92" s="469"/>
      <c r="T92" s="470"/>
      <c r="U92" s="604"/>
      <c r="V92" s="469"/>
      <c r="W92" s="501"/>
    </row>
    <row r="93" spans="1:23" x14ac:dyDescent="0.25">
      <c r="A93" s="772"/>
      <c r="B93" s="773"/>
      <c r="C93" s="775" t="s">
        <v>1475</v>
      </c>
      <c r="D93" s="855" t="s">
        <v>5010</v>
      </c>
      <c r="E93" s="775" t="s">
        <v>1091</v>
      </c>
      <c r="F93" s="775">
        <v>10</v>
      </c>
      <c r="G93" s="856">
        <v>1500</v>
      </c>
      <c r="H93" s="532">
        <f t="shared" si="18"/>
        <v>15000</v>
      </c>
      <c r="I93" s="857">
        <v>5</v>
      </c>
      <c r="J93" s="873"/>
      <c r="K93" s="533">
        <f t="shared" si="19"/>
        <v>0</v>
      </c>
      <c r="L93" s="604"/>
      <c r="M93" s="469"/>
      <c r="N93" s="470"/>
      <c r="P93" s="469"/>
      <c r="Q93" s="470"/>
      <c r="R93" s="604"/>
      <c r="S93" s="469"/>
      <c r="T93" s="470"/>
      <c r="U93" s="604"/>
      <c r="V93" s="469"/>
      <c r="W93" s="501"/>
    </row>
    <row r="94" spans="1:23" x14ac:dyDescent="0.25">
      <c r="A94" s="605" t="s">
        <v>1141</v>
      </c>
      <c r="B94" s="12"/>
      <c r="C94" s="10"/>
      <c r="D94" s="27" t="s">
        <v>1142</v>
      </c>
      <c r="E94" s="10"/>
      <c r="F94" s="10"/>
      <c r="G94" s="10"/>
      <c r="H94" s="648"/>
      <c r="I94" s="840"/>
      <c r="J94" s="10"/>
      <c r="K94" s="649"/>
      <c r="L94" s="604"/>
      <c r="N94" s="650"/>
      <c r="Q94" s="650"/>
      <c r="R94" s="604"/>
      <c r="S94" s="604"/>
      <c r="T94" s="650"/>
      <c r="U94" s="604"/>
      <c r="V94" s="604"/>
      <c r="W94" s="839"/>
    </row>
    <row r="95" spans="1:23" x14ac:dyDescent="0.25">
      <c r="A95" s="605"/>
      <c r="B95" s="12" t="s">
        <v>1143</v>
      </c>
      <c r="C95" s="10"/>
      <c r="D95" s="14" t="s">
        <v>1144</v>
      </c>
      <c r="E95" s="10" t="s">
        <v>619</v>
      </c>
      <c r="F95" s="10">
        <v>1</v>
      </c>
      <c r="G95" s="468">
        <v>22000</v>
      </c>
      <c r="H95" s="471">
        <f>F95*G95</f>
        <v>22000</v>
      </c>
      <c r="I95" s="840">
        <v>0.3</v>
      </c>
      <c r="J95" s="511"/>
      <c r="K95" s="518">
        <f>I95*J95</f>
        <v>0</v>
      </c>
      <c r="L95" s="604"/>
      <c r="M95" s="469"/>
      <c r="N95" s="470"/>
      <c r="P95" s="469"/>
      <c r="Q95" s="470"/>
      <c r="R95" s="604"/>
      <c r="S95" s="469"/>
      <c r="T95" s="470"/>
      <c r="U95" s="604"/>
      <c r="V95" s="469"/>
      <c r="W95" s="501"/>
    </row>
    <row r="96" spans="1:23" x14ac:dyDescent="0.25">
      <c r="A96" s="605"/>
      <c r="B96" s="12" t="s">
        <v>1145</v>
      </c>
      <c r="C96" s="10"/>
      <c r="D96" s="14" t="s">
        <v>1146</v>
      </c>
      <c r="E96" s="10" t="s">
        <v>619</v>
      </c>
      <c r="F96" s="10">
        <v>1</v>
      </c>
      <c r="G96" s="468">
        <v>22000</v>
      </c>
      <c r="H96" s="471">
        <f>F96*G96</f>
        <v>22000</v>
      </c>
      <c r="I96" s="840">
        <v>0.2</v>
      </c>
      <c r="J96" s="511"/>
      <c r="K96" s="518">
        <f>I96*J96</f>
        <v>0</v>
      </c>
      <c r="L96" s="604"/>
      <c r="M96" s="469"/>
      <c r="N96" s="470"/>
      <c r="P96" s="469"/>
      <c r="Q96" s="470"/>
      <c r="R96" s="604"/>
      <c r="S96" s="469"/>
      <c r="T96" s="470"/>
      <c r="U96" s="604"/>
      <c r="V96" s="469"/>
      <c r="W96" s="501"/>
    </row>
    <row r="97" spans="1:23" x14ac:dyDescent="0.25">
      <c r="A97" s="605"/>
      <c r="B97" s="12" t="s">
        <v>1147</v>
      </c>
      <c r="C97" s="10"/>
      <c r="D97" s="14" t="s">
        <v>1148</v>
      </c>
      <c r="E97" s="10" t="s">
        <v>560</v>
      </c>
      <c r="F97" s="10">
        <v>500</v>
      </c>
      <c r="G97" s="468">
        <v>65</v>
      </c>
      <c r="H97" s="471">
        <f>F97*G97</f>
        <v>32500</v>
      </c>
      <c r="I97" s="840">
        <v>88</v>
      </c>
      <c r="J97" s="511"/>
      <c r="K97" s="518">
        <f>I97*J97</f>
        <v>0</v>
      </c>
      <c r="L97" s="604"/>
      <c r="M97" s="469"/>
      <c r="N97" s="470"/>
      <c r="P97" s="469"/>
      <c r="Q97" s="470"/>
      <c r="R97" s="604"/>
      <c r="S97" s="469"/>
      <c r="T97" s="470"/>
      <c r="U97" s="604"/>
      <c r="V97" s="469"/>
      <c r="W97" s="501"/>
    </row>
    <row r="98" spans="1:23" hidden="1" x14ac:dyDescent="0.25">
      <c r="A98" s="605"/>
      <c r="B98" s="12" t="s">
        <v>1149</v>
      </c>
      <c r="C98" s="10"/>
      <c r="D98" s="14" t="s">
        <v>5302</v>
      </c>
      <c r="E98" s="10" t="s">
        <v>560</v>
      </c>
      <c r="F98" s="10"/>
      <c r="G98" s="468"/>
      <c r="H98" s="471">
        <f>F98*G98</f>
        <v>0</v>
      </c>
      <c r="I98" s="840"/>
      <c r="J98" s="468"/>
      <c r="K98" s="518">
        <f>I98*J98</f>
        <v>0</v>
      </c>
      <c r="L98" s="604"/>
      <c r="M98" s="469"/>
      <c r="N98" s="470"/>
      <c r="P98" s="469"/>
      <c r="Q98" s="470"/>
      <c r="R98" s="604"/>
      <c r="S98" s="469"/>
      <c r="T98" s="470"/>
      <c r="U98" s="604"/>
      <c r="V98" s="469"/>
      <c r="W98" s="501"/>
    </row>
    <row r="99" spans="1:23" ht="52.8" hidden="1" x14ac:dyDescent="0.25">
      <c r="A99" s="605" t="s">
        <v>1150</v>
      </c>
      <c r="B99" s="12"/>
      <c r="C99" s="10"/>
      <c r="D99" s="27" t="s">
        <v>5303</v>
      </c>
      <c r="E99" s="10" t="s">
        <v>351</v>
      </c>
      <c r="F99" s="10"/>
      <c r="G99" s="468"/>
      <c r="H99" s="471">
        <f>F99*G99</f>
        <v>0</v>
      </c>
      <c r="I99" s="840"/>
      <c r="J99" s="468"/>
      <c r="K99" s="518">
        <f>I99*J99</f>
        <v>0</v>
      </c>
      <c r="L99" s="604"/>
      <c r="M99" s="469"/>
      <c r="N99" s="470"/>
      <c r="P99" s="469"/>
      <c r="Q99" s="470"/>
      <c r="R99" s="604"/>
      <c r="S99" s="469"/>
      <c r="T99" s="470"/>
      <c r="U99" s="604"/>
      <c r="V99" s="469"/>
      <c r="W99" s="501"/>
    </row>
    <row r="100" spans="1:23" ht="26.4" x14ac:dyDescent="0.25">
      <c r="A100" s="605" t="s">
        <v>1151</v>
      </c>
      <c r="B100" s="12"/>
      <c r="C100" s="10"/>
      <c r="D100" s="625" t="s">
        <v>1152</v>
      </c>
      <c r="E100" s="10"/>
      <c r="F100" s="10"/>
      <c r="G100" s="10"/>
      <c r="H100" s="648"/>
      <c r="I100" s="840"/>
      <c r="J100" s="10"/>
      <c r="K100" s="649"/>
      <c r="L100" s="604"/>
      <c r="N100" s="650"/>
      <c r="Q100" s="650"/>
      <c r="R100" s="604"/>
      <c r="S100" s="604"/>
      <c r="T100" s="650"/>
      <c r="U100" s="604"/>
      <c r="V100" s="604"/>
      <c r="W100" s="839"/>
    </row>
    <row r="101" spans="1:23" ht="15.6" x14ac:dyDescent="0.25">
      <c r="A101" s="605"/>
      <c r="B101" s="12" t="s">
        <v>1153</v>
      </c>
      <c r="C101" s="10"/>
      <c r="D101" s="14" t="s">
        <v>4991</v>
      </c>
      <c r="E101" s="10" t="s">
        <v>60</v>
      </c>
      <c r="F101" s="10">
        <v>10</v>
      </c>
      <c r="G101" s="468">
        <v>550</v>
      </c>
      <c r="H101" s="471">
        <f>F101*G101</f>
        <v>5500</v>
      </c>
      <c r="I101" s="840">
        <v>175</v>
      </c>
      <c r="J101" s="511"/>
      <c r="K101" s="518">
        <f>I101*J101</f>
        <v>0</v>
      </c>
      <c r="L101" s="604"/>
      <c r="M101" s="469"/>
      <c r="N101" s="470"/>
      <c r="P101" s="469"/>
      <c r="Q101" s="470"/>
      <c r="R101" s="604"/>
      <c r="S101" s="469"/>
      <c r="T101" s="470"/>
      <c r="U101" s="604"/>
      <c r="V101" s="469"/>
      <c r="W101" s="501"/>
    </row>
    <row r="102" spans="1:23" ht="15.6" x14ac:dyDescent="0.25">
      <c r="A102" s="605"/>
      <c r="B102" s="12" t="s">
        <v>1154</v>
      </c>
      <c r="C102" s="10"/>
      <c r="D102" s="14" t="s">
        <v>4992</v>
      </c>
      <c r="E102" s="10" t="s">
        <v>60</v>
      </c>
      <c r="F102" s="10">
        <v>10</v>
      </c>
      <c r="G102" s="468">
        <v>550</v>
      </c>
      <c r="H102" s="471">
        <f>F102*G102</f>
        <v>5500</v>
      </c>
      <c r="I102" s="840">
        <v>105</v>
      </c>
      <c r="J102" s="511"/>
      <c r="K102" s="518">
        <f>I102*J102</f>
        <v>0</v>
      </c>
      <c r="L102" s="604"/>
      <c r="M102" s="469"/>
      <c r="N102" s="470"/>
      <c r="P102" s="469"/>
      <c r="Q102" s="470"/>
      <c r="R102" s="604"/>
      <c r="S102" s="469"/>
      <c r="T102" s="470"/>
      <c r="U102" s="604"/>
      <c r="V102" s="469"/>
      <c r="W102" s="501"/>
    </row>
    <row r="103" spans="1:23" x14ac:dyDescent="0.25">
      <c r="A103" s="605" t="s">
        <v>5462</v>
      </c>
      <c r="B103" s="12"/>
      <c r="C103" s="10"/>
      <c r="D103" s="27" t="s">
        <v>1155</v>
      </c>
      <c r="E103" s="10"/>
      <c r="F103" s="10"/>
      <c r="G103" s="10"/>
      <c r="H103" s="648"/>
      <c r="I103" s="840"/>
      <c r="J103" s="10"/>
      <c r="K103" s="649"/>
      <c r="L103" s="604"/>
      <c r="N103" s="650"/>
      <c r="Q103" s="650"/>
      <c r="R103" s="604"/>
      <c r="S103" s="604"/>
      <c r="T103" s="650"/>
      <c r="U103" s="604"/>
      <c r="V103" s="604"/>
      <c r="W103" s="839"/>
    </row>
    <row r="104" spans="1:23" ht="26.4" x14ac:dyDescent="0.25">
      <c r="A104" s="605"/>
      <c r="B104" s="12" t="s">
        <v>1156</v>
      </c>
      <c r="C104" s="10"/>
      <c r="D104" s="28" t="s">
        <v>5561</v>
      </c>
      <c r="E104" s="10" t="s">
        <v>0</v>
      </c>
      <c r="F104" s="10">
        <v>25</v>
      </c>
      <c r="G104" s="468">
        <v>550</v>
      </c>
      <c r="H104" s="471">
        <f>F104*G104</f>
        <v>13750</v>
      </c>
      <c r="I104" s="840">
        <v>485</v>
      </c>
      <c r="J104" s="511"/>
      <c r="K104" s="518">
        <f>I104*J104</f>
        <v>0</v>
      </c>
      <c r="L104" s="604"/>
      <c r="M104" s="469"/>
      <c r="N104" s="470"/>
      <c r="P104" s="469"/>
      <c r="Q104" s="470"/>
      <c r="R104" s="604"/>
      <c r="S104" s="469"/>
      <c r="T104" s="470"/>
      <c r="U104" s="604"/>
      <c r="V104" s="469"/>
      <c r="W104" s="501"/>
    </row>
    <row r="105" spans="1:23" ht="26.4" hidden="1" x14ac:dyDescent="0.25">
      <c r="A105" s="605"/>
      <c r="B105" s="12" t="s">
        <v>1157</v>
      </c>
      <c r="C105" s="10"/>
      <c r="D105" s="28" t="s">
        <v>5304</v>
      </c>
      <c r="E105" s="10" t="s">
        <v>0</v>
      </c>
      <c r="F105" s="10"/>
      <c r="G105" s="468"/>
      <c r="H105" s="471">
        <f>F105*G105</f>
        <v>0</v>
      </c>
      <c r="I105" s="840"/>
      <c r="J105" s="511"/>
      <c r="K105" s="518">
        <f>I105*J105</f>
        <v>0</v>
      </c>
      <c r="L105" s="604"/>
      <c r="M105" s="469"/>
      <c r="N105" s="470"/>
      <c r="P105" s="469"/>
      <c r="Q105" s="470"/>
      <c r="R105" s="604"/>
      <c r="S105" s="469"/>
      <c r="T105" s="470"/>
      <c r="U105" s="604"/>
      <c r="V105" s="469"/>
      <c r="W105" s="501"/>
    </row>
    <row r="106" spans="1:23" ht="26.4" x14ac:dyDescent="0.25">
      <c r="A106" s="605"/>
      <c r="B106" s="12" t="s">
        <v>1158</v>
      </c>
      <c r="C106" s="10"/>
      <c r="D106" s="28" t="s">
        <v>5562</v>
      </c>
      <c r="E106" s="10" t="s">
        <v>0</v>
      </c>
      <c r="F106" s="10"/>
      <c r="G106" s="468"/>
      <c r="H106" s="471">
        <f>F106*G106</f>
        <v>0</v>
      </c>
      <c r="I106" s="840">
        <v>485</v>
      </c>
      <c r="J106" s="511"/>
      <c r="K106" s="518">
        <f>I106*J106</f>
        <v>0</v>
      </c>
      <c r="L106" s="604"/>
      <c r="M106" s="469"/>
      <c r="N106" s="470"/>
      <c r="P106" s="469"/>
      <c r="Q106" s="470"/>
      <c r="R106" s="604"/>
      <c r="S106" s="469"/>
      <c r="T106" s="470"/>
      <c r="U106" s="604"/>
      <c r="V106" s="469"/>
      <c r="W106" s="501"/>
    </row>
    <row r="107" spans="1:23" ht="39.6" hidden="1" x14ac:dyDescent="0.25">
      <c r="A107" s="605" t="s">
        <v>1159</v>
      </c>
      <c r="B107" s="12"/>
      <c r="C107" s="10"/>
      <c r="D107" s="27" t="s">
        <v>5305</v>
      </c>
      <c r="E107" s="10" t="s">
        <v>454</v>
      </c>
      <c r="F107" s="10"/>
      <c r="G107" s="468"/>
      <c r="H107" s="471">
        <f>F107*G107</f>
        <v>0</v>
      </c>
      <c r="I107" s="840"/>
      <c r="J107" s="511"/>
      <c r="K107" s="518">
        <f>I107*J107</f>
        <v>0</v>
      </c>
      <c r="L107" s="604"/>
      <c r="M107" s="469"/>
      <c r="N107" s="470"/>
      <c r="P107" s="469"/>
      <c r="Q107" s="470"/>
      <c r="R107" s="604"/>
      <c r="S107" s="469"/>
      <c r="T107" s="470"/>
      <c r="U107" s="604"/>
      <c r="V107" s="469"/>
      <c r="W107" s="501"/>
    </row>
    <row r="108" spans="1:23" ht="26.4" hidden="1" x14ac:dyDescent="0.25">
      <c r="A108" s="605" t="s">
        <v>1160</v>
      </c>
      <c r="B108" s="12"/>
      <c r="C108" s="10"/>
      <c r="D108" s="27" t="s">
        <v>1161</v>
      </c>
      <c r="E108" s="10"/>
      <c r="F108" s="10"/>
      <c r="G108" s="10"/>
      <c r="H108" s="648"/>
      <c r="I108" s="840"/>
      <c r="J108" s="512"/>
      <c r="K108" s="649"/>
      <c r="L108" s="604"/>
      <c r="N108" s="650"/>
      <c r="Q108" s="650"/>
      <c r="R108" s="604"/>
      <c r="S108" s="604"/>
      <c r="T108" s="650"/>
      <c r="U108" s="604"/>
      <c r="V108" s="604"/>
      <c r="W108" s="839"/>
    </row>
    <row r="109" spans="1:23" ht="26.4" hidden="1" x14ac:dyDescent="0.25">
      <c r="A109" s="605"/>
      <c r="B109" s="12" t="s">
        <v>1162</v>
      </c>
      <c r="C109" s="10"/>
      <c r="D109" s="610" t="s">
        <v>1163</v>
      </c>
      <c r="E109" s="10"/>
      <c r="F109" s="10"/>
      <c r="G109" s="10"/>
      <c r="H109" s="648"/>
      <c r="I109" s="840"/>
      <c r="J109" s="512"/>
      <c r="K109" s="649"/>
      <c r="L109" s="604"/>
      <c r="N109" s="650"/>
      <c r="Q109" s="650"/>
      <c r="R109" s="604"/>
      <c r="S109" s="604"/>
      <c r="T109" s="650"/>
      <c r="U109" s="604"/>
      <c r="V109" s="604"/>
      <c r="W109" s="839"/>
    </row>
    <row r="110" spans="1:23" hidden="1" x14ac:dyDescent="0.25">
      <c r="A110" s="605"/>
      <c r="B110" s="12"/>
      <c r="C110" s="10" t="s">
        <v>86</v>
      </c>
      <c r="D110" s="14" t="s">
        <v>5306</v>
      </c>
      <c r="E110" s="10" t="s">
        <v>351</v>
      </c>
      <c r="F110" s="10"/>
      <c r="G110" s="468"/>
      <c r="H110" s="471">
        <f>F110*G110</f>
        <v>0</v>
      </c>
      <c r="I110" s="840"/>
      <c r="J110" s="511"/>
      <c r="K110" s="518">
        <f>I110*J110</f>
        <v>0</v>
      </c>
      <c r="L110" s="604"/>
      <c r="M110" s="469"/>
      <c r="N110" s="470"/>
      <c r="P110" s="469"/>
      <c r="Q110" s="470"/>
      <c r="R110" s="604"/>
      <c r="S110" s="469"/>
      <c r="T110" s="470"/>
      <c r="U110" s="604"/>
      <c r="V110" s="469"/>
      <c r="W110" s="501"/>
    </row>
    <row r="111" spans="1:23" hidden="1" x14ac:dyDescent="0.25">
      <c r="A111" s="605"/>
      <c r="B111" s="12"/>
      <c r="C111" s="10" t="s">
        <v>89</v>
      </c>
      <c r="D111" s="14" t="s">
        <v>5307</v>
      </c>
      <c r="E111" s="10" t="s">
        <v>351</v>
      </c>
      <c r="F111" s="10"/>
      <c r="G111" s="468"/>
      <c r="H111" s="471">
        <f>F111*G111</f>
        <v>0</v>
      </c>
      <c r="I111" s="840"/>
      <c r="J111" s="511"/>
      <c r="K111" s="518">
        <f>I111*J111</f>
        <v>0</v>
      </c>
      <c r="L111" s="604"/>
      <c r="M111" s="469"/>
      <c r="N111" s="470"/>
      <c r="P111" s="469"/>
      <c r="Q111" s="470"/>
      <c r="R111" s="604"/>
      <c r="S111" s="469"/>
      <c r="T111" s="470"/>
      <c r="U111" s="604"/>
      <c r="V111" s="469"/>
      <c r="W111" s="501"/>
    </row>
    <row r="112" spans="1:23" hidden="1" x14ac:dyDescent="0.25">
      <c r="A112" s="605"/>
      <c r="B112" s="12" t="s">
        <v>1164</v>
      </c>
      <c r="C112" s="616"/>
      <c r="D112" s="14" t="s">
        <v>1165</v>
      </c>
      <c r="E112" s="10"/>
      <c r="F112" s="10"/>
      <c r="G112" s="10"/>
      <c r="H112" s="648"/>
      <c r="I112" s="840"/>
      <c r="J112" s="512"/>
      <c r="K112" s="649"/>
      <c r="L112" s="604"/>
      <c r="N112" s="650"/>
      <c r="Q112" s="650"/>
      <c r="R112" s="604"/>
      <c r="S112" s="604"/>
      <c r="T112" s="650"/>
      <c r="U112" s="604"/>
      <c r="V112" s="604"/>
      <c r="W112" s="839"/>
    </row>
    <row r="113" spans="1:23" hidden="1" x14ac:dyDescent="0.25">
      <c r="A113" s="605"/>
      <c r="B113" s="12"/>
      <c r="C113" s="10" t="s">
        <v>86</v>
      </c>
      <c r="D113" s="14" t="s">
        <v>5306</v>
      </c>
      <c r="E113" s="10" t="s">
        <v>351</v>
      </c>
      <c r="F113" s="10"/>
      <c r="G113" s="468"/>
      <c r="H113" s="471">
        <f>F113*G113</f>
        <v>0</v>
      </c>
      <c r="I113" s="840"/>
      <c r="J113" s="511"/>
      <c r="K113" s="518">
        <f>I113*J113</f>
        <v>0</v>
      </c>
      <c r="L113" s="604"/>
      <c r="M113" s="469"/>
      <c r="N113" s="470"/>
      <c r="P113" s="469"/>
      <c r="Q113" s="470"/>
      <c r="R113" s="604"/>
      <c r="S113" s="469"/>
      <c r="T113" s="470"/>
      <c r="U113" s="604"/>
      <c r="V113" s="469"/>
      <c r="W113" s="501"/>
    </row>
    <row r="114" spans="1:23" hidden="1" x14ac:dyDescent="0.25">
      <c r="A114" s="605"/>
      <c r="B114" s="12"/>
      <c r="C114" s="10" t="s">
        <v>89</v>
      </c>
      <c r="D114" s="14" t="s">
        <v>5307</v>
      </c>
      <c r="E114" s="10" t="s">
        <v>351</v>
      </c>
      <c r="F114" s="10"/>
      <c r="G114" s="468"/>
      <c r="H114" s="471">
        <f>F114*G114</f>
        <v>0</v>
      </c>
      <c r="I114" s="840"/>
      <c r="J114" s="511"/>
      <c r="K114" s="518">
        <f>I114*J114</f>
        <v>0</v>
      </c>
      <c r="L114" s="604"/>
      <c r="M114" s="469"/>
      <c r="N114" s="470"/>
      <c r="P114" s="469"/>
      <c r="Q114" s="470"/>
      <c r="R114" s="604"/>
      <c r="S114" s="469"/>
      <c r="T114" s="470"/>
      <c r="U114" s="604"/>
      <c r="V114" s="469"/>
      <c r="W114" s="501"/>
    </row>
    <row r="115" spans="1:23" hidden="1" x14ac:dyDescent="0.25">
      <c r="A115" s="605"/>
      <c r="B115" s="12" t="s">
        <v>1166</v>
      </c>
      <c r="C115" s="10"/>
      <c r="D115" s="14" t="s">
        <v>1167</v>
      </c>
      <c r="E115" s="10"/>
      <c r="F115" s="10"/>
      <c r="G115" s="10"/>
      <c r="H115" s="648"/>
      <c r="I115" s="840"/>
      <c r="J115" s="512"/>
      <c r="K115" s="649"/>
      <c r="L115" s="604"/>
      <c r="N115" s="650"/>
      <c r="Q115" s="650"/>
      <c r="R115" s="604"/>
      <c r="S115" s="604"/>
      <c r="T115" s="650"/>
      <c r="U115" s="604"/>
      <c r="V115" s="604"/>
      <c r="W115" s="839"/>
    </row>
    <row r="116" spans="1:23" hidden="1" x14ac:dyDescent="0.25">
      <c r="A116" s="605"/>
      <c r="B116" s="12"/>
      <c r="C116" s="10" t="s">
        <v>86</v>
      </c>
      <c r="D116" s="14" t="s">
        <v>5306</v>
      </c>
      <c r="E116" s="10" t="s">
        <v>0</v>
      </c>
      <c r="F116" s="10"/>
      <c r="G116" s="468"/>
      <c r="H116" s="471">
        <f>F116*G116</f>
        <v>0</v>
      </c>
      <c r="I116" s="840"/>
      <c r="J116" s="511"/>
      <c r="K116" s="518">
        <f>I116*J116</f>
        <v>0</v>
      </c>
      <c r="L116" s="604"/>
      <c r="M116" s="469"/>
      <c r="N116" s="470"/>
      <c r="P116" s="469"/>
      <c r="Q116" s="470"/>
      <c r="R116" s="604"/>
      <c r="S116" s="469"/>
      <c r="T116" s="470"/>
      <c r="U116" s="604"/>
      <c r="V116" s="469"/>
      <c r="W116" s="501"/>
    </row>
    <row r="117" spans="1:23" hidden="1" x14ac:dyDescent="0.25">
      <c r="A117" s="605"/>
      <c r="B117" s="12"/>
      <c r="C117" s="10" t="s">
        <v>89</v>
      </c>
      <c r="D117" s="14" t="s">
        <v>5307</v>
      </c>
      <c r="E117" s="10" t="s">
        <v>0</v>
      </c>
      <c r="F117" s="10"/>
      <c r="G117" s="468"/>
      <c r="H117" s="471">
        <f>F117*G117</f>
        <v>0</v>
      </c>
      <c r="I117" s="840"/>
      <c r="J117" s="511"/>
      <c r="K117" s="518">
        <f>I117*J117</f>
        <v>0</v>
      </c>
      <c r="L117" s="604"/>
      <c r="M117" s="469"/>
      <c r="N117" s="470"/>
      <c r="P117" s="469"/>
      <c r="Q117" s="470"/>
      <c r="R117" s="604"/>
      <c r="S117" s="469"/>
      <c r="T117" s="470"/>
      <c r="U117" s="604"/>
      <c r="V117" s="469"/>
      <c r="W117" s="501"/>
    </row>
    <row r="118" spans="1:23" ht="66" hidden="1" x14ac:dyDescent="0.25">
      <c r="A118" s="605"/>
      <c r="B118" s="12" t="s">
        <v>1168</v>
      </c>
      <c r="C118" s="10"/>
      <c r="D118" s="14" t="s">
        <v>1169</v>
      </c>
      <c r="E118" s="10" t="s">
        <v>0</v>
      </c>
      <c r="F118" s="10"/>
      <c r="G118" s="468"/>
      <c r="H118" s="471">
        <f>F118*G118</f>
        <v>0</v>
      </c>
      <c r="I118" s="840"/>
      <c r="J118" s="511"/>
      <c r="K118" s="518">
        <f>I118*J118</f>
        <v>0</v>
      </c>
      <c r="L118" s="604"/>
      <c r="M118" s="469"/>
      <c r="N118" s="470"/>
      <c r="P118" s="469"/>
      <c r="Q118" s="470"/>
      <c r="R118" s="604"/>
      <c r="S118" s="469"/>
      <c r="T118" s="470"/>
      <c r="U118" s="604"/>
      <c r="V118" s="469"/>
      <c r="W118" s="501"/>
    </row>
    <row r="119" spans="1:23" hidden="1" x14ac:dyDescent="0.25">
      <c r="A119" s="605" t="s">
        <v>1170</v>
      </c>
      <c r="B119" s="12"/>
      <c r="C119" s="10"/>
      <c r="D119" s="27" t="s">
        <v>1171</v>
      </c>
      <c r="E119" s="10"/>
      <c r="F119" s="10"/>
      <c r="G119" s="10"/>
      <c r="H119" s="648"/>
      <c r="I119" s="840"/>
      <c r="J119" s="512"/>
      <c r="K119" s="649"/>
      <c r="L119" s="604"/>
      <c r="N119" s="650"/>
      <c r="Q119" s="650"/>
      <c r="R119" s="604"/>
      <c r="S119" s="604"/>
      <c r="T119" s="650"/>
      <c r="U119" s="604"/>
      <c r="V119" s="604"/>
      <c r="W119" s="839"/>
    </row>
    <row r="120" spans="1:23" ht="15.6" hidden="1" x14ac:dyDescent="0.25">
      <c r="A120" s="605"/>
      <c r="B120" s="12" t="s">
        <v>1172</v>
      </c>
      <c r="C120" s="10"/>
      <c r="D120" s="610" t="s">
        <v>1173</v>
      </c>
      <c r="E120" s="10" t="s">
        <v>454</v>
      </c>
      <c r="F120" s="10"/>
      <c r="G120" s="468"/>
      <c r="H120" s="471">
        <f t="shared" ref="H120:H125" si="20">F120*G120</f>
        <v>0</v>
      </c>
      <c r="I120" s="840"/>
      <c r="J120" s="511"/>
      <c r="K120" s="518">
        <f t="shared" ref="K120:K125" si="21">I120*J120</f>
        <v>0</v>
      </c>
      <c r="L120" s="604"/>
      <c r="M120" s="469"/>
      <c r="N120" s="470"/>
      <c r="P120" s="469"/>
      <c r="Q120" s="470"/>
      <c r="R120" s="604"/>
      <c r="S120" s="469"/>
      <c r="T120" s="470"/>
      <c r="U120" s="604"/>
      <c r="V120" s="469"/>
      <c r="W120" s="501"/>
    </row>
    <row r="121" spans="1:23" ht="15.6" hidden="1" x14ac:dyDescent="0.25">
      <c r="A121" s="605"/>
      <c r="B121" s="12" t="s">
        <v>1174</v>
      </c>
      <c r="C121" s="10"/>
      <c r="D121" s="14" t="s">
        <v>1175</v>
      </c>
      <c r="E121" s="10" t="s">
        <v>454</v>
      </c>
      <c r="F121" s="10">
        <v>250</v>
      </c>
      <c r="G121" s="468"/>
      <c r="H121" s="471">
        <f t="shared" si="20"/>
        <v>0</v>
      </c>
      <c r="I121" s="840"/>
      <c r="J121" s="511"/>
      <c r="K121" s="518">
        <f t="shared" si="21"/>
        <v>0</v>
      </c>
      <c r="L121" s="604"/>
      <c r="M121" s="469"/>
      <c r="N121" s="470"/>
      <c r="P121" s="469"/>
      <c r="Q121" s="470"/>
      <c r="R121" s="604"/>
      <c r="S121" s="469"/>
      <c r="T121" s="470"/>
      <c r="U121" s="604"/>
      <c r="V121" s="469"/>
      <c r="W121" s="501"/>
    </row>
    <row r="122" spans="1:23" ht="15.6" hidden="1" x14ac:dyDescent="0.25">
      <c r="A122" s="605"/>
      <c r="B122" s="12" t="s">
        <v>1176</v>
      </c>
      <c r="C122" s="10"/>
      <c r="D122" s="14" t="s">
        <v>1177</v>
      </c>
      <c r="E122" s="10" t="s">
        <v>454</v>
      </c>
      <c r="F122" s="10"/>
      <c r="G122" s="468"/>
      <c r="H122" s="471">
        <f t="shared" si="20"/>
        <v>0</v>
      </c>
      <c r="I122" s="840"/>
      <c r="J122" s="511"/>
      <c r="K122" s="518">
        <f t="shared" si="21"/>
        <v>0</v>
      </c>
      <c r="L122" s="604"/>
      <c r="M122" s="469"/>
      <c r="N122" s="470"/>
      <c r="P122" s="469"/>
      <c r="Q122" s="470"/>
      <c r="R122" s="604"/>
      <c r="S122" s="469"/>
      <c r="T122" s="470"/>
      <c r="U122" s="604"/>
      <c r="V122" s="469"/>
      <c r="W122" s="501"/>
    </row>
    <row r="123" spans="1:23" ht="15.6" hidden="1" x14ac:dyDescent="0.25">
      <c r="A123" s="605"/>
      <c r="B123" s="12" t="s">
        <v>1178</v>
      </c>
      <c r="C123" s="10"/>
      <c r="D123" s="14" t="s">
        <v>5308</v>
      </c>
      <c r="E123" s="10" t="s">
        <v>454</v>
      </c>
      <c r="F123" s="10"/>
      <c r="G123" s="468"/>
      <c r="H123" s="471">
        <f t="shared" si="20"/>
        <v>0</v>
      </c>
      <c r="I123" s="840"/>
      <c r="J123" s="511"/>
      <c r="K123" s="518">
        <f t="shared" si="21"/>
        <v>0</v>
      </c>
      <c r="L123" s="604"/>
      <c r="M123" s="469"/>
      <c r="N123" s="470"/>
      <c r="P123" s="469"/>
      <c r="Q123" s="470"/>
      <c r="R123" s="604"/>
      <c r="S123" s="469"/>
      <c r="T123" s="470"/>
      <c r="U123" s="604"/>
      <c r="V123" s="469"/>
      <c r="W123" s="501"/>
    </row>
    <row r="124" spans="1:23" ht="15.6" x14ac:dyDescent="0.25">
      <c r="A124" s="605" t="s">
        <v>1179</v>
      </c>
      <c r="B124" s="12"/>
      <c r="C124" s="10"/>
      <c r="D124" s="617" t="s">
        <v>1180</v>
      </c>
      <c r="E124" s="10" t="s">
        <v>454</v>
      </c>
      <c r="F124" s="10"/>
      <c r="G124" s="468"/>
      <c r="H124" s="471">
        <f t="shared" si="20"/>
        <v>0</v>
      </c>
      <c r="I124" s="840">
        <v>58</v>
      </c>
      <c r="J124" s="511"/>
      <c r="K124" s="518">
        <f t="shared" si="21"/>
        <v>0</v>
      </c>
      <c r="L124" s="604"/>
      <c r="M124" s="469"/>
      <c r="N124" s="470"/>
      <c r="P124" s="469"/>
      <c r="Q124" s="470"/>
      <c r="R124" s="604"/>
      <c r="S124" s="469"/>
      <c r="T124" s="470"/>
      <c r="U124" s="604"/>
      <c r="V124" s="469"/>
      <c r="W124" s="501"/>
    </row>
    <row r="125" spans="1:23" ht="15.6" x14ac:dyDescent="0.25">
      <c r="A125" s="605" t="s">
        <v>1181</v>
      </c>
      <c r="B125" s="12"/>
      <c r="C125" s="10"/>
      <c r="D125" s="607" t="s">
        <v>1182</v>
      </c>
      <c r="E125" s="10" t="s">
        <v>60</v>
      </c>
      <c r="F125" s="10"/>
      <c r="G125" s="468"/>
      <c r="H125" s="471">
        <f t="shared" si="20"/>
        <v>0</v>
      </c>
      <c r="I125" s="840">
        <v>30</v>
      </c>
      <c r="J125" s="511"/>
      <c r="K125" s="518">
        <f t="shared" si="21"/>
        <v>0</v>
      </c>
      <c r="L125" s="604"/>
      <c r="M125" s="469"/>
      <c r="N125" s="470"/>
      <c r="P125" s="469"/>
      <c r="Q125" s="470"/>
      <c r="R125" s="604"/>
      <c r="S125" s="469"/>
      <c r="T125" s="470"/>
      <c r="U125" s="604"/>
      <c r="V125" s="469"/>
      <c r="W125" s="501"/>
    </row>
    <row r="126" spans="1:23" hidden="1" x14ac:dyDescent="0.25">
      <c r="A126" s="605" t="s">
        <v>1183</v>
      </c>
      <c r="B126" s="12"/>
      <c r="C126" s="10"/>
      <c r="D126" s="617" t="s">
        <v>1184</v>
      </c>
      <c r="E126" s="10"/>
      <c r="F126" s="10"/>
      <c r="G126" s="10"/>
      <c r="H126" s="648"/>
      <c r="I126" s="840"/>
      <c r="J126" s="10"/>
      <c r="K126" s="649"/>
      <c r="L126" s="604"/>
      <c r="N126" s="650"/>
      <c r="Q126" s="650"/>
      <c r="R126" s="604"/>
      <c r="S126" s="604"/>
      <c r="T126" s="650"/>
      <c r="U126" s="604"/>
      <c r="V126" s="604"/>
      <c r="W126" s="839"/>
    </row>
    <row r="127" spans="1:23" ht="26.4" hidden="1" x14ac:dyDescent="0.25">
      <c r="A127" s="605"/>
      <c r="B127" s="12" t="s">
        <v>1185</v>
      </c>
      <c r="C127" s="10"/>
      <c r="D127" s="610" t="s">
        <v>5309</v>
      </c>
      <c r="E127" s="10" t="s">
        <v>351</v>
      </c>
      <c r="F127" s="10"/>
      <c r="G127" s="468"/>
      <c r="H127" s="471">
        <f t="shared" ref="H127:H138" si="22">F127*G127</f>
        <v>0</v>
      </c>
      <c r="I127" s="840"/>
      <c r="J127" s="468"/>
      <c r="K127" s="518">
        <f t="shared" ref="K127:K138" si="23">I127*J127</f>
        <v>0</v>
      </c>
      <c r="L127" s="604"/>
      <c r="M127" s="469"/>
      <c r="N127" s="470"/>
      <c r="P127" s="469"/>
      <c r="Q127" s="470"/>
      <c r="R127" s="604"/>
      <c r="S127" s="469"/>
      <c r="T127" s="470"/>
      <c r="U127" s="604"/>
      <c r="V127" s="469"/>
      <c r="W127" s="501"/>
    </row>
    <row r="128" spans="1:23" ht="26.4" hidden="1" x14ac:dyDescent="0.25">
      <c r="A128" s="605"/>
      <c r="B128" s="12" t="s">
        <v>1186</v>
      </c>
      <c r="C128" s="10"/>
      <c r="D128" s="14" t="s">
        <v>5310</v>
      </c>
      <c r="E128" s="10" t="s">
        <v>351</v>
      </c>
      <c r="F128" s="10"/>
      <c r="G128" s="468"/>
      <c r="H128" s="471">
        <f t="shared" si="22"/>
        <v>0</v>
      </c>
      <c r="I128" s="840"/>
      <c r="J128" s="468"/>
      <c r="K128" s="518">
        <f t="shared" si="23"/>
        <v>0</v>
      </c>
      <c r="L128" s="604"/>
      <c r="M128" s="469"/>
      <c r="N128" s="470"/>
      <c r="P128" s="469"/>
      <c r="Q128" s="470"/>
      <c r="R128" s="604"/>
      <c r="S128" s="469"/>
      <c r="T128" s="470"/>
      <c r="U128" s="604"/>
      <c r="V128" s="469"/>
      <c r="W128" s="501"/>
    </row>
    <row r="129" spans="1:23" ht="26.4" hidden="1" x14ac:dyDescent="0.25">
      <c r="A129" s="605"/>
      <c r="B129" s="12" t="s">
        <v>1187</v>
      </c>
      <c r="C129" s="10"/>
      <c r="D129" s="14" t="s">
        <v>5311</v>
      </c>
      <c r="E129" s="10" t="s">
        <v>351</v>
      </c>
      <c r="F129" s="10"/>
      <c r="G129" s="468"/>
      <c r="H129" s="471">
        <f t="shared" si="22"/>
        <v>0</v>
      </c>
      <c r="I129" s="840"/>
      <c r="J129" s="468"/>
      <c r="K129" s="518">
        <f t="shared" si="23"/>
        <v>0</v>
      </c>
      <c r="L129" s="604"/>
      <c r="M129" s="469"/>
      <c r="N129" s="470"/>
      <c r="P129" s="469"/>
      <c r="Q129" s="470"/>
      <c r="R129" s="604"/>
      <c r="S129" s="469"/>
      <c r="T129" s="470"/>
      <c r="U129" s="604"/>
      <c r="V129" s="469"/>
      <c r="W129" s="501"/>
    </row>
    <row r="130" spans="1:23" ht="26.4" hidden="1" x14ac:dyDescent="0.25">
      <c r="A130" s="605"/>
      <c r="B130" s="12" t="s">
        <v>1188</v>
      </c>
      <c r="C130" s="10"/>
      <c r="D130" s="14" t="s">
        <v>5312</v>
      </c>
      <c r="E130" s="10" t="s">
        <v>351</v>
      </c>
      <c r="F130" s="10"/>
      <c r="G130" s="468"/>
      <c r="H130" s="471">
        <f t="shared" si="22"/>
        <v>0</v>
      </c>
      <c r="I130" s="840"/>
      <c r="J130" s="468"/>
      <c r="K130" s="518">
        <f t="shared" si="23"/>
        <v>0</v>
      </c>
      <c r="L130" s="604"/>
      <c r="M130" s="469"/>
      <c r="N130" s="470"/>
      <c r="P130" s="469"/>
      <c r="Q130" s="470"/>
      <c r="R130" s="604"/>
      <c r="S130" s="469"/>
      <c r="T130" s="470"/>
      <c r="U130" s="604"/>
      <c r="V130" s="469"/>
      <c r="W130" s="501"/>
    </row>
    <row r="131" spans="1:23" ht="26.4" hidden="1" x14ac:dyDescent="0.25">
      <c r="A131" s="605"/>
      <c r="B131" s="12" t="s">
        <v>1189</v>
      </c>
      <c r="C131" s="10"/>
      <c r="D131" s="14" t="s">
        <v>5313</v>
      </c>
      <c r="E131" s="10" t="s">
        <v>351</v>
      </c>
      <c r="F131" s="10"/>
      <c r="G131" s="468"/>
      <c r="H131" s="471">
        <f t="shared" si="22"/>
        <v>0</v>
      </c>
      <c r="I131" s="840"/>
      <c r="J131" s="468"/>
      <c r="K131" s="518">
        <f t="shared" si="23"/>
        <v>0</v>
      </c>
      <c r="L131" s="604"/>
      <c r="M131" s="469"/>
      <c r="N131" s="470"/>
      <c r="P131" s="469"/>
      <c r="Q131" s="470"/>
      <c r="R131" s="604"/>
      <c r="S131" s="469"/>
      <c r="T131" s="470"/>
      <c r="U131" s="604"/>
      <c r="V131" s="469"/>
      <c r="W131" s="501"/>
    </row>
    <row r="132" spans="1:23" ht="26.4" hidden="1" x14ac:dyDescent="0.25">
      <c r="A132" s="605"/>
      <c r="B132" s="12" t="s">
        <v>1190</v>
      </c>
      <c r="C132" s="10"/>
      <c r="D132" s="14" t="s">
        <v>5314</v>
      </c>
      <c r="E132" s="10" t="s">
        <v>351</v>
      </c>
      <c r="F132" s="10"/>
      <c r="G132" s="468"/>
      <c r="H132" s="471">
        <f t="shared" si="22"/>
        <v>0</v>
      </c>
      <c r="I132" s="840"/>
      <c r="J132" s="468"/>
      <c r="K132" s="518">
        <f t="shared" si="23"/>
        <v>0</v>
      </c>
      <c r="L132" s="604"/>
      <c r="M132" s="469"/>
      <c r="N132" s="470"/>
      <c r="P132" s="469"/>
      <c r="Q132" s="470"/>
      <c r="R132" s="604"/>
      <c r="S132" s="469"/>
      <c r="T132" s="470"/>
      <c r="U132" s="604"/>
      <c r="V132" s="469"/>
      <c r="W132" s="501"/>
    </row>
    <row r="133" spans="1:23" ht="26.4" hidden="1" x14ac:dyDescent="0.25">
      <c r="A133" s="605"/>
      <c r="B133" s="12" t="s">
        <v>1191</v>
      </c>
      <c r="C133" s="10"/>
      <c r="D133" s="14" t="s">
        <v>5315</v>
      </c>
      <c r="E133" s="10" t="s">
        <v>351</v>
      </c>
      <c r="F133" s="10"/>
      <c r="G133" s="468"/>
      <c r="H133" s="471">
        <f t="shared" si="22"/>
        <v>0</v>
      </c>
      <c r="I133" s="840"/>
      <c r="J133" s="468"/>
      <c r="K133" s="518">
        <f t="shared" si="23"/>
        <v>0</v>
      </c>
      <c r="L133" s="604"/>
      <c r="M133" s="469"/>
      <c r="N133" s="470"/>
      <c r="P133" s="469"/>
      <c r="Q133" s="470"/>
      <c r="R133" s="604"/>
      <c r="S133" s="469"/>
      <c r="T133" s="470"/>
      <c r="U133" s="604"/>
      <c r="V133" s="469"/>
      <c r="W133" s="501"/>
    </row>
    <row r="134" spans="1:23" hidden="1" x14ac:dyDescent="0.25">
      <c r="A134" s="605"/>
      <c r="B134" s="12" t="s">
        <v>1192</v>
      </c>
      <c r="C134" s="10"/>
      <c r="D134" s="14" t="s">
        <v>5316</v>
      </c>
      <c r="E134" s="10" t="s">
        <v>351</v>
      </c>
      <c r="F134" s="10"/>
      <c r="G134" s="468"/>
      <c r="H134" s="471">
        <f t="shared" si="22"/>
        <v>0</v>
      </c>
      <c r="I134" s="840"/>
      <c r="J134" s="468"/>
      <c r="K134" s="518">
        <f t="shared" si="23"/>
        <v>0</v>
      </c>
      <c r="L134" s="604"/>
      <c r="M134" s="469"/>
      <c r="N134" s="470"/>
      <c r="P134" s="469"/>
      <c r="Q134" s="470"/>
      <c r="R134" s="604"/>
      <c r="S134" s="469"/>
      <c r="T134" s="470"/>
      <c r="U134" s="604"/>
      <c r="V134" s="469"/>
      <c r="W134" s="501"/>
    </row>
    <row r="135" spans="1:23" hidden="1" x14ac:dyDescent="0.25">
      <c r="A135" s="605" t="s">
        <v>1193</v>
      </c>
      <c r="B135" s="12"/>
      <c r="C135" s="10"/>
      <c r="D135" s="27" t="s">
        <v>5317</v>
      </c>
      <c r="E135" s="10" t="s">
        <v>351</v>
      </c>
      <c r="F135" s="10"/>
      <c r="G135" s="468"/>
      <c r="H135" s="471">
        <f t="shared" si="22"/>
        <v>0</v>
      </c>
      <c r="I135" s="840"/>
      <c r="J135" s="468"/>
      <c r="K135" s="518">
        <f t="shared" si="23"/>
        <v>0</v>
      </c>
      <c r="L135" s="604"/>
      <c r="M135" s="469"/>
      <c r="N135" s="470"/>
      <c r="P135" s="469"/>
      <c r="Q135" s="470"/>
      <c r="R135" s="604"/>
      <c r="S135" s="469"/>
      <c r="T135" s="470"/>
      <c r="U135" s="604"/>
      <c r="V135" s="469"/>
      <c r="W135" s="501"/>
    </row>
    <row r="136" spans="1:23" ht="52.8" hidden="1" x14ac:dyDescent="0.25">
      <c r="A136" s="622" t="s">
        <v>1194</v>
      </c>
      <c r="B136" s="616"/>
      <c r="C136" s="10"/>
      <c r="D136" s="27" t="s">
        <v>5318</v>
      </c>
      <c r="E136" s="10" t="s">
        <v>351</v>
      </c>
      <c r="F136" s="10"/>
      <c r="G136" s="468"/>
      <c r="H136" s="471">
        <f t="shared" si="22"/>
        <v>0</v>
      </c>
      <c r="I136" s="840"/>
      <c r="J136" s="468"/>
      <c r="K136" s="518">
        <f t="shared" si="23"/>
        <v>0</v>
      </c>
      <c r="L136" s="604"/>
      <c r="M136" s="469"/>
      <c r="N136" s="470"/>
      <c r="P136" s="469"/>
      <c r="Q136" s="470"/>
      <c r="R136" s="604"/>
      <c r="S136" s="469"/>
      <c r="T136" s="470"/>
      <c r="U136" s="604"/>
      <c r="V136" s="469"/>
      <c r="W136" s="501"/>
    </row>
    <row r="137" spans="1:23" ht="26.4" hidden="1" x14ac:dyDescent="0.25">
      <c r="A137" s="622" t="s">
        <v>1195</v>
      </c>
      <c r="B137" s="616"/>
      <c r="C137" s="10"/>
      <c r="D137" s="27" t="s">
        <v>5319</v>
      </c>
      <c r="E137" s="10" t="s">
        <v>351</v>
      </c>
      <c r="F137" s="10"/>
      <c r="G137" s="468"/>
      <c r="H137" s="471">
        <f t="shared" si="22"/>
        <v>0</v>
      </c>
      <c r="I137" s="840"/>
      <c r="J137" s="468"/>
      <c r="K137" s="518">
        <f t="shared" si="23"/>
        <v>0</v>
      </c>
      <c r="L137" s="604"/>
      <c r="M137" s="469"/>
      <c r="N137" s="470"/>
      <c r="P137" s="469"/>
      <c r="Q137" s="470"/>
      <c r="R137" s="604"/>
      <c r="S137" s="469"/>
      <c r="T137" s="470"/>
      <c r="U137" s="604"/>
      <c r="V137" s="469"/>
      <c r="W137" s="501"/>
    </row>
    <row r="138" spans="1:23" ht="39.6" x14ac:dyDescent="0.25">
      <c r="A138" s="622" t="s">
        <v>1196</v>
      </c>
      <c r="B138" s="616"/>
      <c r="C138" s="10"/>
      <c r="D138" s="27" t="s">
        <v>5463</v>
      </c>
      <c r="E138" s="10" t="s">
        <v>351</v>
      </c>
      <c r="F138" s="10">
        <v>10</v>
      </c>
      <c r="G138" s="468">
        <v>550</v>
      </c>
      <c r="H138" s="471">
        <f t="shared" si="22"/>
        <v>5500</v>
      </c>
      <c r="I138" s="840">
        <v>15</v>
      </c>
      <c r="J138" s="511"/>
      <c r="K138" s="518">
        <f t="shared" si="23"/>
        <v>0</v>
      </c>
      <c r="L138" s="604"/>
      <c r="M138" s="469"/>
      <c r="N138" s="470"/>
      <c r="P138" s="469"/>
      <c r="Q138" s="470"/>
      <c r="R138" s="604"/>
      <c r="S138" s="469"/>
      <c r="T138" s="470"/>
      <c r="U138" s="604"/>
      <c r="V138" s="469"/>
      <c r="W138" s="501"/>
    </row>
    <row r="139" spans="1:23" ht="26.4" x14ac:dyDescent="0.25">
      <c r="A139" s="622" t="s">
        <v>1197</v>
      </c>
      <c r="B139" s="616"/>
      <c r="C139" s="10"/>
      <c r="D139" s="27" t="s">
        <v>1198</v>
      </c>
      <c r="E139" s="10"/>
      <c r="F139" s="10"/>
      <c r="G139" s="10"/>
      <c r="H139" s="648"/>
      <c r="I139" s="840"/>
      <c r="J139" s="10"/>
      <c r="K139" s="649"/>
      <c r="L139" s="604"/>
      <c r="N139" s="650"/>
      <c r="Q139" s="650"/>
      <c r="R139" s="604"/>
      <c r="S139" s="604"/>
      <c r="T139" s="650"/>
      <c r="U139" s="604"/>
      <c r="V139" s="604"/>
      <c r="W139" s="839"/>
    </row>
    <row r="140" spans="1:23" ht="26.4" x14ac:dyDescent="0.25">
      <c r="A140" s="622"/>
      <c r="B140" s="616" t="s">
        <v>1199</v>
      </c>
      <c r="C140" s="10"/>
      <c r="D140" s="610" t="s">
        <v>5320</v>
      </c>
      <c r="E140" s="10" t="s">
        <v>60</v>
      </c>
      <c r="F140" s="10">
        <v>90</v>
      </c>
      <c r="G140" s="468">
        <v>95</v>
      </c>
      <c r="H140" s="471">
        <f t="shared" ref="H140:H145" si="24">F140*G140</f>
        <v>8550</v>
      </c>
      <c r="I140" s="840">
        <v>355</v>
      </c>
      <c r="J140" s="511"/>
      <c r="K140" s="518">
        <f t="shared" ref="K140:K145" si="25">I140*J140</f>
        <v>0</v>
      </c>
      <c r="L140" s="604"/>
      <c r="M140" s="469"/>
      <c r="N140" s="470"/>
      <c r="P140" s="469"/>
      <c r="Q140" s="470"/>
      <c r="R140" s="604"/>
      <c r="S140" s="469"/>
      <c r="T140" s="470"/>
      <c r="U140" s="604"/>
      <c r="V140" s="469"/>
      <c r="W140" s="501"/>
    </row>
    <row r="141" spans="1:23" ht="26.4" x14ac:dyDescent="0.25">
      <c r="A141" s="696"/>
      <c r="B141" s="601" t="s">
        <v>1200</v>
      </c>
      <c r="C141" s="602"/>
      <c r="D141" s="868" t="s">
        <v>5321</v>
      </c>
      <c r="E141" s="602" t="s">
        <v>60</v>
      </c>
      <c r="F141" s="602">
        <v>20</v>
      </c>
      <c r="G141" s="869">
        <v>125</v>
      </c>
      <c r="H141" s="870">
        <f t="shared" si="24"/>
        <v>2500</v>
      </c>
      <c r="I141" s="871">
        <f>I140</f>
        <v>355</v>
      </c>
      <c r="J141" s="874"/>
      <c r="K141" s="872">
        <f t="shared" si="25"/>
        <v>0</v>
      </c>
      <c r="L141" s="604"/>
      <c r="M141" s="469"/>
      <c r="N141" s="470"/>
      <c r="P141" s="469"/>
      <c r="Q141" s="470"/>
      <c r="R141" s="604"/>
      <c r="S141" s="469"/>
      <c r="T141" s="470"/>
      <c r="U141" s="604"/>
      <c r="V141" s="469"/>
      <c r="W141" s="501"/>
    </row>
    <row r="142" spans="1:23" ht="26.4" hidden="1" x14ac:dyDescent="0.25">
      <c r="A142" s="622" t="s">
        <v>1201</v>
      </c>
      <c r="B142" s="616"/>
      <c r="C142" s="10"/>
      <c r="D142" s="607" t="s">
        <v>5322</v>
      </c>
      <c r="E142" s="10" t="s">
        <v>1202</v>
      </c>
      <c r="F142" s="10"/>
      <c r="G142" s="468"/>
      <c r="H142" s="471">
        <f t="shared" si="24"/>
        <v>0</v>
      </c>
      <c r="I142" s="840"/>
      <c r="J142" s="468"/>
      <c r="K142" s="518">
        <f t="shared" si="25"/>
        <v>0</v>
      </c>
      <c r="L142" s="604"/>
      <c r="M142" s="469"/>
      <c r="N142" s="470"/>
      <c r="P142" s="469"/>
      <c r="Q142" s="470"/>
      <c r="R142" s="604"/>
      <c r="S142" s="469"/>
      <c r="T142" s="470"/>
      <c r="U142" s="604"/>
      <c r="V142" s="469"/>
      <c r="W142" s="501"/>
    </row>
    <row r="143" spans="1:23" ht="26.4" hidden="1" x14ac:dyDescent="0.25">
      <c r="A143" s="622" t="s">
        <v>1203</v>
      </c>
      <c r="B143" s="616"/>
      <c r="C143" s="10"/>
      <c r="D143" s="625" t="s">
        <v>5323</v>
      </c>
      <c r="E143" s="10" t="s">
        <v>1202</v>
      </c>
      <c r="F143" s="10"/>
      <c r="G143" s="468"/>
      <c r="H143" s="471">
        <f t="shared" si="24"/>
        <v>0</v>
      </c>
      <c r="I143" s="840"/>
      <c r="J143" s="468"/>
      <c r="K143" s="518">
        <f t="shared" si="25"/>
        <v>0</v>
      </c>
      <c r="L143" s="604"/>
      <c r="M143" s="469"/>
      <c r="N143" s="470"/>
      <c r="P143" s="469"/>
      <c r="Q143" s="470"/>
      <c r="R143" s="604"/>
      <c r="S143" s="469"/>
      <c r="T143" s="470"/>
      <c r="U143" s="604"/>
      <c r="V143" s="469"/>
      <c r="W143" s="501"/>
    </row>
    <row r="144" spans="1:23" hidden="1" x14ac:dyDescent="0.25">
      <c r="A144" s="858" t="s">
        <v>1204</v>
      </c>
      <c r="B144" s="859"/>
      <c r="C144" s="860"/>
      <c r="D144" s="861" t="s">
        <v>1205</v>
      </c>
      <c r="E144" s="860" t="s">
        <v>1202</v>
      </c>
      <c r="F144" s="860"/>
      <c r="G144" s="862"/>
      <c r="H144" s="534">
        <f t="shared" si="24"/>
        <v>0</v>
      </c>
      <c r="I144" s="863"/>
      <c r="J144" s="862"/>
      <c r="K144" s="535">
        <f t="shared" si="25"/>
        <v>0</v>
      </c>
      <c r="L144" s="604"/>
      <c r="M144" s="469"/>
      <c r="N144" s="470"/>
      <c r="P144" s="469"/>
      <c r="Q144" s="470"/>
      <c r="R144" s="604"/>
      <c r="S144" s="469"/>
      <c r="T144" s="470"/>
      <c r="U144" s="604"/>
      <c r="V144" s="469"/>
      <c r="W144" s="501"/>
    </row>
    <row r="145" spans="1:23" ht="52.8" hidden="1" x14ac:dyDescent="0.25">
      <c r="A145" s="858" t="s">
        <v>4725</v>
      </c>
      <c r="B145" s="859"/>
      <c r="C145" s="860"/>
      <c r="D145" s="864" t="s">
        <v>4726</v>
      </c>
      <c r="E145" s="860" t="s">
        <v>0</v>
      </c>
      <c r="F145" s="860">
        <v>120</v>
      </c>
      <c r="G145" s="862">
        <v>40</v>
      </c>
      <c r="H145" s="534">
        <f t="shared" si="24"/>
        <v>4800</v>
      </c>
      <c r="I145" s="863">
        <v>0</v>
      </c>
      <c r="J145" s="862">
        <v>40</v>
      </c>
      <c r="K145" s="535">
        <f t="shared" si="25"/>
        <v>0</v>
      </c>
      <c r="L145" s="604"/>
      <c r="M145" s="865"/>
      <c r="N145" s="470"/>
      <c r="P145" s="469"/>
      <c r="Q145" s="470"/>
      <c r="R145" s="604"/>
      <c r="S145" s="469"/>
      <c r="T145" s="470"/>
      <c r="U145" s="604"/>
      <c r="V145" s="469"/>
      <c r="W145" s="501"/>
    </row>
    <row r="146" spans="1:23" ht="39.6" hidden="1" x14ac:dyDescent="0.25">
      <c r="A146" s="622" t="s">
        <v>4727</v>
      </c>
      <c r="B146" s="616"/>
      <c r="C146" s="10"/>
      <c r="D146" s="625" t="s">
        <v>4728</v>
      </c>
      <c r="E146" s="10"/>
      <c r="F146" s="10"/>
      <c r="G146" s="616"/>
      <c r="H146" s="471"/>
      <c r="I146" s="840"/>
      <c r="J146" s="616"/>
      <c r="K146" s="518"/>
      <c r="L146" s="604"/>
      <c r="M146" s="16"/>
      <c r="N146" s="470"/>
      <c r="P146" s="16"/>
      <c r="Q146" s="470"/>
      <c r="R146" s="604"/>
      <c r="S146" s="16"/>
      <c r="T146" s="470"/>
      <c r="U146" s="604"/>
      <c r="V146" s="16"/>
      <c r="W146" s="501"/>
    </row>
    <row r="147" spans="1:23" ht="26.4" hidden="1" x14ac:dyDescent="0.25">
      <c r="A147" s="622"/>
      <c r="B147" s="616" t="s">
        <v>4729</v>
      </c>
      <c r="C147" s="10"/>
      <c r="D147" s="14" t="s">
        <v>4730</v>
      </c>
      <c r="E147" s="10"/>
      <c r="F147" s="10"/>
      <c r="G147" s="616"/>
      <c r="H147" s="471"/>
      <c r="I147" s="840"/>
      <c r="J147" s="616"/>
      <c r="K147" s="518"/>
      <c r="L147" s="604"/>
      <c r="M147" s="16"/>
      <c r="N147" s="470"/>
      <c r="P147" s="16"/>
      <c r="Q147" s="470"/>
      <c r="R147" s="604"/>
      <c r="S147" s="16"/>
      <c r="T147" s="470"/>
      <c r="U147" s="604"/>
      <c r="V147" s="16"/>
      <c r="W147" s="501"/>
    </row>
    <row r="148" spans="1:23" ht="15.6" hidden="1" x14ac:dyDescent="0.25">
      <c r="A148" s="622"/>
      <c r="B148" s="616"/>
      <c r="C148" s="10" t="s">
        <v>86</v>
      </c>
      <c r="D148" s="14" t="s">
        <v>4731</v>
      </c>
      <c r="E148" s="10" t="s">
        <v>60</v>
      </c>
      <c r="F148" s="10">
        <v>20</v>
      </c>
      <c r="G148" s="468">
        <v>120</v>
      </c>
      <c r="H148" s="471">
        <f t="shared" ref="H148:H149" si="26">F148*G148</f>
        <v>2400</v>
      </c>
      <c r="I148" s="840">
        <v>0</v>
      </c>
      <c r="J148" s="468">
        <v>950</v>
      </c>
      <c r="K148" s="518">
        <f t="shared" ref="K148:K149" si="27">I148*J148</f>
        <v>0</v>
      </c>
      <c r="L148" s="29" t="s">
        <v>5016</v>
      </c>
      <c r="M148" s="469"/>
      <c r="N148" s="470"/>
      <c r="P148" s="469"/>
      <c r="Q148" s="470"/>
      <c r="R148" s="604"/>
      <c r="S148" s="469"/>
      <c r="T148" s="470"/>
      <c r="U148" s="604"/>
      <c r="V148" s="469"/>
      <c r="W148" s="501"/>
    </row>
    <row r="149" spans="1:23" ht="15.6" hidden="1" x14ac:dyDescent="0.25">
      <c r="A149" s="622"/>
      <c r="B149" s="616"/>
      <c r="C149" s="10" t="s">
        <v>89</v>
      </c>
      <c r="D149" s="14" t="s">
        <v>4732</v>
      </c>
      <c r="E149" s="10" t="s">
        <v>60</v>
      </c>
      <c r="F149" s="10">
        <v>20</v>
      </c>
      <c r="G149" s="468">
        <v>550</v>
      </c>
      <c r="H149" s="471">
        <f t="shared" si="26"/>
        <v>11000</v>
      </c>
      <c r="I149" s="840">
        <v>0</v>
      </c>
      <c r="J149" s="468">
        <v>1150</v>
      </c>
      <c r="K149" s="518">
        <f t="shared" si="27"/>
        <v>0</v>
      </c>
      <c r="L149" s="29" t="s">
        <v>5016</v>
      </c>
      <c r="M149" s="469"/>
      <c r="N149" s="470"/>
      <c r="P149" s="469"/>
      <c r="Q149" s="470"/>
      <c r="R149" s="604"/>
      <c r="S149" s="469"/>
      <c r="T149" s="470"/>
      <c r="U149" s="604"/>
      <c r="V149" s="469"/>
      <c r="W149" s="501"/>
    </row>
    <row r="150" spans="1:23" hidden="1" x14ac:dyDescent="0.25">
      <c r="A150" s="622" t="s">
        <v>4733</v>
      </c>
      <c r="B150" s="616"/>
      <c r="C150" s="10"/>
      <c r="D150" s="625" t="s">
        <v>4734</v>
      </c>
      <c r="E150" s="10"/>
      <c r="F150" s="10"/>
      <c r="G150" s="468"/>
      <c r="H150" s="471"/>
      <c r="I150" s="840"/>
      <c r="J150" s="468"/>
      <c r="K150" s="518"/>
      <c r="L150" s="604"/>
      <c r="M150" s="469"/>
      <c r="N150" s="470"/>
      <c r="P150" s="469"/>
      <c r="Q150" s="470"/>
      <c r="R150" s="604"/>
      <c r="S150" s="469"/>
      <c r="T150" s="470"/>
      <c r="U150" s="604"/>
      <c r="V150" s="469"/>
      <c r="W150" s="501"/>
    </row>
    <row r="151" spans="1:23" hidden="1" x14ac:dyDescent="0.25">
      <c r="A151" s="622"/>
      <c r="B151" s="616"/>
      <c r="C151" s="10"/>
      <c r="D151" s="14" t="s">
        <v>4735</v>
      </c>
      <c r="E151" s="10"/>
      <c r="F151" s="10"/>
      <c r="G151" s="468"/>
      <c r="H151" s="471"/>
      <c r="I151" s="840"/>
      <c r="J151" s="468"/>
      <c r="K151" s="518"/>
      <c r="L151" s="604"/>
      <c r="M151" s="469"/>
      <c r="N151" s="470"/>
      <c r="P151" s="469"/>
      <c r="Q151" s="470"/>
      <c r="R151" s="604"/>
      <c r="S151" s="469"/>
      <c r="T151" s="470"/>
      <c r="U151" s="604"/>
      <c r="V151" s="469"/>
      <c r="W151" s="501"/>
    </row>
    <row r="152" spans="1:23" ht="39.6" hidden="1" x14ac:dyDescent="0.25">
      <c r="A152" s="622"/>
      <c r="B152" s="616"/>
      <c r="C152" s="10" t="s">
        <v>86</v>
      </c>
      <c r="D152" s="14" t="s">
        <v>4993</v>
      </c>
      <c r="E152" s="10" t="s">
        <v>454</v>
      </c>
      <c r="F152" s="10">
        <v>50</v>
      </c>
      <c r="G152" s="468">
        <v>220</v>
      </c>
      <c r="H152" s="471">
        <f t="shared" ref="H152:H153" si="28">F152*G152</f>
        <v>11000</v>
      </c>
      <c r="I152" s="840">
        <v>0</v>
      </c>
      <c r="J152" s="468">
        <v>220</v>
      </c>
      <c r="K152" s="518">
        <f t="shared" ref="K152:K153" si="29">I152*J152</f>
        <v>0</v>
      </c>
      <c r="L152" s="604"/>
      <c r="M152" s="469"/>
      <c r="N152" s="470"/>
      <c r="P152" s="469"/>
      <c r="Q152" s="470"/>
      <c r="R152" s="604"/>
      <c r="S152" s="469"/>
      <c r="T152" s="470"/>
      <c r="U152" s="604"/>
      <c r="V152" s="469"/>
      <c r="W152" s="501"/>
    </row>
    <row r="153" spans="1:23" ht="26.4" hidden="1" x14ac:dyDescent="0.25">
      <c r="A153" s="622"/>
      <c r="B153" s="616"/>
      <c r="C153" s="10" t="s">
        <v>89</v>
      </c>
      <c r="D153" s="14" t="s">
        <v>4994</v>
      </c>
      <c r="E153" s="10" t="s">
        <v>454</v>
      </c>
      <c r="F153" s="10">
        <v>30</v>
      </c>
      <c r="G153" s="468">
        <v>220</v>
      </c>
      <c r="H153" s="471">
        <f t="shared" si="28"/>
        <v>6600</v>
      </c>
      <c r="I153" s="840">
        <v>0</v>
      </c>
      <c r="J153" s="468">
        <v>220</v>
      </c>
      <c r="K153" s="518">
        <f t="shared" si="29"/>
        <v>0</v>
      </c>
      <c r="L153" s="604"/>
      <c r="M153" s="469"/>
      <c r="N153" s="470"/>
      <c r="P153" s="469"/>
      <c r="Q153" s="470"/>
      <c r="R153" s="604"/>
      <c r="S153" s="469"/>
      <c r="T153" s="470"/>
      <c r="U153" s="604"/>
      <c r="V153" s="469"/>
      <c r="W153" s="501"/>
    </row>
    <row r="154" spans="1:23" hidden="1" x14ac:dyDescent="0.25">
      <c r="A154" s="622" t="s">
        <v>4743</v>
      </c>
      <c r="B154" s="616"/>
      <c r="C154" s="10"/>
      <c r="D154" s="625" t="s">
        <v>3954</v>
      </c>
      <c r="E154" s="10"/>
      <c r="F154" s="10"/>
      <c r="G154" s="468"/>
      <c r="H154" s="471"/>
      <c r="I154" s="840"/>
      <c r="J154" s="468"/>
      <c r="K154" s="518"/>
      <c r="L154" s="604"/>
      <c r="M154" s="469"/>
      <c r="N154" s="470"/>
      <c r="P154" s="469"/>
      <c r="Q154" s="470"/>
      <c r="R154" s="604"/>
      <c r="S154" s="469"/>
      <c r="T154" s="470"/>
      <c r="U154" s="604"/>
      <c r="V154" s="469"/>
      <c r="W154" s="501"/>
    </row>
    <row r="155" spans="1:23" ht="39.6" hidden="1" x14ac:dyDescent="0.25">
      <c r="A155" s="622"/>
      <c r="B155" s="616"/>
      <c r="C155" s="10" t="s">
        <v>86</v>
      </c>
      <c r="D155" s="14" t="s">
        <v>4736</v>
      </c>
      <c r="E155" s="10"/>
      <c r="F155" s="10"/>
      <c r="G155" s="468"/>
      <c r="H155" s="471"/>
      <c r="I155" s="840"/>
      <c r="J155" s="468"/>
      <c r="K155" s="518"/>
      <c r="L155" s="604"/>
      <c r="M155" s="469"/>
      <c r="N155" s="470"/>
      <c r="P155" s="469"/>
      <c r="Q155" s="470"/>
      <c r="R155" s="604"/>
      <c r="S155" s="469"/>
      <c r="T155" s="470"/>
      <c r="U155" s="604"/>
      <c r="V155" s="469"/>
      <c r="W155" s="501"/>
    </row>
    <row r="156" spans="1:23" hidden="1" x14ac:dyDescent="0.25">
      <c r="A156" s="622"/>
      <c r="B156" s="616"/>
      <c r="C156" s="10"/>
      <c r="D156" s="14" t="s">
        <v>4737</v>
      </c>
      <c r="E156" s="10" t="s">
        <v>0</v>
      </c>
      <c r="F156" s="10">
        <v>200</v>
      </c>
      <c r="G156" s="468">
        <v>175</v>
      </c>
      <c r="H156" s="471">
        <f t="shared" ref="H156:H158" si="30">F156*G156</f>
        <v>35000</v>
      </c>
      <c r="I156" s="840">
        <v>0</v>
      </c>
      <c r="J156" s="468">
        <v>175</v>
      </c>
      <c r="K156" s="518">
        <f t="shared" ref="K156:K158" si="31">I156*J156</f>
        <v>0</v>
      </c>
      <c r="L156" s="604"/>
      <c r="M156" s="469"/>
      <c r="N156" s="470"/>
      <c r="P156" s="469"/>
      <c r="Q156" s="470"/>
      <c r="R156" s="604"/>
      <c r="S156" s="469"/>
      <c r="T156" s="470"/>
      <c r="U156" s="604"/>
      <c r="V156" s="469"/>
      <c r="W156" s="501"/>
    </row>
    <row r="157" spans="1:23" hidden="1" x14ac:dyDescent="0.25">
      <c r="A157" s="622"/>
      <c r="B157" s="616"/>
      <c r="C157" s="10"/>
      <c r="D157" s="14" t="s">
        <v>4738</v>
      </c>
      <c r="E157" s="10" t="s">
        <v>0</v>
      </c>
      <c r="F157" s="10">
        <v>70</v>
      </c>
      <c r="G157" s="468">
        <v>175</v>
      </c>
      <c r="H157" s="471">
        <f t="shared" si="30"/>
        <v>12250</v>
      </c>
      <c r="I157" s="840">
        <v>0</v>
      </c>
      <c r="J157" s="468">
        <v>175</v>
      </c>
      <c r="K157" s="518">
        <f t="shared" si="31"/>
        <v>0</v>
      </c>
      <c r="L157" s="604"/>
      <c r="M157" s="469"/>
      <c r="N157" s="470"/>
      <c r="P157" s="469"/>
      <c r="Q157" s="470"/>
      <c r="R157" s="604"/>
      <c r="S157" s="469"/>
      <c r="T157" s="470"/>
      <c r="U157" s="604"/>
      <c r="V157" s="469"/>
      <c r="W157" s="501"/>
    </row>
    <row r="158" spans="1:23" hidden="1" x14ac:dyDescent="0.25">
      <c r="A158" s="622"/>
      <c r="B158" s="616"/>
      <c r="C158" s="10"/>
      <c r="D158" s="14" t="s">
        <v>4739</v>
      </c>
      <c r="E158" s="10" t="s">
        <v>0</v>
      </c>
      <c r="F158" s="10">
        <v>40</v>
      </c>
      <c r="G158" s="468">
        <v>175</v>
      </c>
      <c r="H158" s="471">
        <f t="shared" si="30"/>
        <v>7000</v>
      </c>
      <c r="I158" s="840">
        <v>0</v>
      </c>
      <c r="J158" s="468">
        <v>175</v>
      </c>
      <c r="K158" s="518">
        <f t="shared" si="31"/>
        <v>0</v>
      </c>
      <c r="L158" s="604"/>
      <c r="M158" s="469"/>
      <c r="N158" s="470"/>
      <c r="P158" s="469"/>
      <c r="Q158" s="470"/>
      <c r="R158" s="604"/>
      <c r="S158" s="469"/>
      <c r="T158" s="470"/>
      <c r="U158" s="604"/>
      <c r="V158" s="469"/>
      <c r="W158" s="501"/>
    </row>
    <row r="159" spans="1:23" ht="26.4" hidden="1" x14ac:dyDescent="0.25">
      <c r="A159" s="622" t="s">
        <v>4742</v>
      </c>
      <c r="B159" s="616"/>
      <c r="C159" s="10"/>
      <c r="D159" s="625" t="s">
        <v>4740</v>
      </c>
      <c r="E159" s="10"/>
      <c r="F159" s="10"/>
      <c r="G159" s="468"/>
      <c r="H159" s="471"/>
      <c r="I159" s="840">
        <v>0</v>
      </c>
      <c r="J159" s="468"/>
      <c r="K159" s="518"/>
      <c r="L159" s="604"/>
      <c r="M159" s="469"/>
      <c r="N159" s="470"/>
      <c r="P159" s="469"/>
      <c r="Q159" s="470"/>
      <c r="R159" s="604"/>
      <c r="S159" s="469"/>
      <c r="T159" s="470"/>
      <c r="U159" s="604"/>
      <c r="V159" s="469"/>
      <c r="W159" s="501"/>
    </row>
    <row r="160" spans="1:23" hidden="1" x14ac:dyDescent="0.25">
      <c r="A160" s="622"/>
      <c r="B160" s="616"/>
      <c r="C160" s="10" t="s">
        <v>86</v>
      </c>
      <c r="D160" s="14" t="s">
        <v>4741</v>
      </c>
      <c r="E160" s="10" t="s">
        <v>560</v>
      </c>
      <c r="F160" s="10">
        <v>30</v>
      </c>
      <c r="G160" s="468">
        <v>65</v>
      </c>
      <c r="H160" s="471">
        <f>F160*G160</f>
        <v>1950</v>
      </c>
      <c r="I160" s="840">
        <v>0</v>
      </c>
      <c r="J160" s="468">
        <v>65</v>
      </c>
      <c r="K160" s="518">
        <f>I160*J160</f>
        <v>0</v>
      </c>
      <c r="L160" s="604"/>
      <c r="M160" s="469"/>
      <c r="N160" s="470"/>
      <c r="P160" s="469"/>
      <c r="Q160" s="470"/>
      <c r="R160" s="604"/>
      <c r="S160" s="469"/>
      <c r="T160" s="470"/>
      <c r="U160" s="604"/>
      <c r="V160" s="469"/>
      <c r="W160" s="501"/>
    </row>
    <row r="161" spans="1:23" hidden="1" x14ac:dyDescent="0.25">
      <c r="A161" s="622"/>
      <c r="B161" s="616"/>
      <c r="C161" s="10"/>
      <c r="D161" s="14"/>
      <c r="E161" s="10"/>
      <c r="F161" s="616"/>
      <c r="G161" s="616"/>
      <c r="H161" s="648"/>
      <c r="I161" s="866"/>
      <c r="J161" s="616"/>
      <c r="K161" s="649"/>
      <c r="L161" s="16"/>
      <c r="M161" s="16"/>
      <c r="N161" s="650"/>
      <c r="O161" s="16"/>
      <c r="P161" s="16"/>
      <c r="Q161" s="650"/>
      <c r="R161" s="16"/>
      <c r="S161" s="16"/>
      <c r="T161" s="650"/>
      <c r="U161" s="16"/>
      <c r="V161" s="16"/>
      <c r="W161" s="839"/>
    </row>
    <row r="162" spans="1:23" ht="13.8" thickBot="1" x14ac:dyDescent="0.3">
      <c r="A162" s="766"/>
      <c r="B162" s="661"/>
      <c r="C162" s="660"/>
      <c r="D162" s="867"/>
      <c r="E162" s="660"/>
      <c r="F162" s="661"/>
      <c r="G162" s="661"/>
      <c r="H162" s="805"/>
      <c r="I162" s="661"/>
      <c r="J162" s="661"/>
      <c r="K162" s="806"/>
      <c r="L162" s="16"/>
      <c r="M162" s="16"/>
      <c r="N162" s="650"/>
      <c r="O162" s="16"/>
      <c r="P162" s="16"/>
      <c r="Q162" s="650"/>
      <c r="R162" s="16"/>
      <c r="S162" s="16"/>
      <c r="T162" s="650"/>
      <c r="U162" s="16"/>
      <c r="V162" s="16"/>
      <c r="W162" s="839"/>
    </row>
    <row r="163" spans="1:23" ht="13.8" thickBot="1" x14ac:dyDescent="0.3">
      <c r="A163" s="635" t="s">
        <v>131</v>
      </c>
      <c r="B163" s="639"/>
      <c r="C163" s="639"/>
      <c r="D163" s="639"/>
      <c r="E163" s="593"/>
      <c r="F163" s="639"/>
      <c r="G163" s="639"/>
      <c r="H163" s="473">
        <f>SUM(H3:H162)</f>
        <v>957100</v>
      </c>
      <c r="I163" s="639"/>
      <c r="J163" s="639"/>
      <c r="K163" s="474">
        <f>SUM(K92:K162)</f>
        <v>0</v>
      </c>
      <c r="L163" s="16"/>
      <c r="M163" s="16"/>
      <c r="N163" s="470"/>
      <c r="O163" s="16"/>
      <c r="P163" s="16"/>
      <c r="Q163" s="470"/>
      <c r="R163" s="16"/>
      <c r="S163" s="16"/>
      <c r="T163" s="470"/>
      <c r="U163" s="16"/>
      <c r="V163" s="16"/>
      <c r="W163" s="501"/>
    </row>
    <row r="1048439" spans="5:5" x14ac:dyDescent="0.25">
      <c r="E1048439" s="10"/>
    </row>
  </sheetData>
  <sheetProtection algorithmName="SHA-512" hashValue="NWHcD8McxQdwQhbj3b2ZLz248ViASY7/ryeJ64UgRc9XVvK1D7CVWnj6oAqbW0WzvewtCxriUUhuGoc0MUWoGg==" saltValue="NKjCcX/KD7Q/fRegZGlNtQ==" spinCount="100000" sheet="1" objects="1" scenarios="1"/>
  <mergeCells count="8">
    <mergeCell ref="A89:J89"/>
    <mergeCell ref="E90:K90"/>
    <mergeCell ref="U1:W1"/>
    <mergeCell ref="L1:N1"/>
    <mergeCell ref="E1:K1"/>
    <mergeCell ref="B1:D1"/>
    <mergeCell ref="O1:Q1"/>
    <mergeCell ref="R1:T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rowBreaks count="1" manualBreakCount="1">
    <brk id="89"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CC2F-854E-4DD8-A716-AD497DE418C5}">
  <sheetPr codeName="Sheet14"/>
  <dimension ref="A1:W1048340"/>
  <sheetViews>
    <sheetView view="pageBreakPreview" topLeftCell="A20" zoomScale="85" zoomScaleNormal="100" zoomScaleSheetLayoutView="85" workbookViewId="0">
      <selection activeCell="G30" sqref="G30"/>
    </sheetView>
  </sheetViews>
  <sheetFormatPr defaultRowHeight="13.8" x14ac:dyDescent="0.25"/>
  <cols>
    <col min="1" max="1" width="9.33203125" style="673" customWidth="1"/>
    <col min="2" max="2" width="9" style="673" bestFit="1" customWidth="1"/>
    <col min="3" max="3" width="3.33203125" style="673" bestFit="1" customWidth="1"/>
    <col min="4" max="4" width="43.33203125" style="673" customWidth="1"/>
    <col min="5" max="5" width="18.44140625" style="673" bestFit="1" customWidth="1"/>
    <col min="6" max="6" width="14.6640625" style="673" hidden="1" customWidth="1"/>
    <col min="7" max="8" width="20.6640625" style="673" hidden="1" customWidth="1"/>
    <col min="9" max="9" width="6.6640625" style="673" bestFit="1" customWidth="1"/>
    <col min="10" max="10" width="13.6640625" style="673" bestFit="1" customWidth="1"/>
    <col min="11" max="11" width="20.6640625" style="673" customWidth="1"/>
    <col min="12" max="12" width="6.6640625" style="673" bestFit="1" customWidth="1"/>
    <col min="13" max="13" width="13.6640625" style="673" bestFit="1" customWidth="1"/>
    <col min="14" max="14" width="20.6640625" style="673" customWidth="1"/>
    <col min="15" max="15" width="6.6640625" style="673" bestFit="1" customWidth="1"/>
    <col min="16" max="16" width="13.6640625" style="673" bestFit="1" customWidth="1"/>
    <col min="17" max="17" width="20.6640625" style="673" customWidth="1"/>
    <col min="18" max="18" width="6.6640625" style="673" bestFit="1" customWidth="1"/>
    <col min="19" max="19" width="13.6640625" style="673" bestFit="1" customWidth="1"/>
    <col min="20" max="20" width="20.6640625" style="673" customWidth="1"/>
    <col min="21" max="21" width="6.6640625" style="673" bestFit="1" customWidth="1"/>
    <col min="22" max="22" width="13.6640625" style="673" bestFit="1"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87.6" customHeight="1" thickBot="1" x14ac:dyDescent="0.3">
      <c r="A1" s="591" t="s">
        <v>1206</v>
      </c>
      <c r="B1" s="1072" t="str">
        <f>'C1.2'!B1</f>
        <v>ACSA - BFIA 8202/2026  
FOR: CONTRACTOR APPOINTMENT FOR THE CONSTRUCTION OF UNDERGROUND MAIN WATER LINE AND REHABILITATION OF SERVICE ROADS AT BRAM FISCHER INTERNATIONAL AIRPORT FOR A PERIOD OF 12 MONTHS</v>
      </c>
      <c r="C1" s="1072"/>
      <c r="D1" s="1072"/>
      <c r="E1" s="1073" t="s">
        <v>1207</v>
      </c>
      <c r="F1" s="1073"/>
      <c r="G1" s="1073"/>
      <c r="H1" s="1073"/>
      <c r="I1" s="1073"/>
      <c r="J1" s="1073"/>
      <c r="K1" s="1074"/>
      <c r="L1" s="1071"/>
      <c r="M1" s="1071"/>
      <c r="N1" s="1071"/>
      <c r="O1" s="1071"/>
      <c r="P1" s="1071"/>
      <c r="Q1" s="1071"/>
      <c r="R1" s="1071"/>
      <c r="S1" s="1071"/>
      <c r="T1" s="1071"/>
      <c r="U1" s="1071"/>
      <c r="V1" s="1071"/>
      <c r="W1" s="1071"/>
    </row>
    <row r="2" spans="1:23" ht="14.4" thickBot="1" x14ac:dyDescent="0.3">
      <c r="A2" s="592" t="s">
        <v>23</v>
      </c>
      <c r="B2" s="593"/>
      <c r="C2" s="594"/>
      <c r="D2" s="595" t="s">
        <v>24</v>
      </c>
      <c r="E2" s="595" t="s">
        <v>25</v>
      </c>
      <c r="F2" s="595" t="s">
        <v>26</v>
      </c>
      <c r="G2" s="595" t="s">
        <v>27</v>
      </c>
      <c r="H2" s="595" t="s">
        <v>28</v>
      </c>
      <c r="I2" s="595" t="s">
        <v>26</v>
      </c>
      <c r="J2" s="595" t="s">
        <v>27</v>
      </c>
      <c r="K2" s="596" t="s">
        <v>28</v>
      </c>
      <c r="L2" s="675"/>
      <c r="M2" s="675"/>
      <c r="N2" s="675"/>
      <c r="O2" s="675"/>
      <c r="P2" s="675"/>
      <c r="Q2" s="675"/>
      <c r="R2" s="675"/>
      <c r="S2" s="675"/>
      <c r="T2" s="675"/>
      <c r="U2" s="675"/>
      <c r="V2" s="675"/>
      <c r="W2" s="675"/>
    </row>
    <row r="3" spans="1:23" x14ac:dyDescent="0.25">
      <c r="A3" s="772"/>
      <c r="B3" s="773"/>
      <c r="C3" s="875"/>
      <c r="D3" s="776"/>
      <c r="E3" s="775"/>
      <c r="F3" s="775"/>
      <c r="G3" s="776"/>
      <c r="H3" s="776"/>
      <c r="I3" s="775"/>
      <c r="J3" s="776"/>
      <c r="K3" s="777"/>
      <c r="L3" s="413"/>
      <c r="M3" s="375"/>
      <c r="N3" s="375"/>
      <c r="O3" s="413"/>
      <c r="P3" s="375"/>
      <c r="Q3" s="375"/>
      <c r="R3" s="413"/>
      <c r="S3" s="375"/>
      <c r="T3" s="375"/>
      <c r="U3" s="413"/>
      <c r="V3" s="375"/>
      <c r="W3" s="375"/>
    </row>
    <row r="4" spans="1:23" x14ac:dyDescent="0.25">
      <c r="A4" s="645"/>
      <c r="B4" s="646"/>
      <c r="C4" s="876"/>
      <c r="D4" s="616"/>
      <c r="E4" s="10"/>
      <c r="F4" s="10"/>
      <c r="G4" s="616"/>
      <c r="H4" s="616"/>
      <c r="I4" s="10"/>
      <c r="J4" s="616"/>
      <c r="K4" s="647"/>
      <c r="L4" s="413"/>
      <c r="M4" s="375"/>
      <c r="N4" s="375"/>
      <c r="O4" s="413"/>
      <c r="P4" s="375"/>
      <c r="Q4" s="375"/>
      <c r="R4" s="413"/>
      <c r="S4" s="375"/>
      <c r="T4" s="375"/>
      <c r="U4" s="413"/>
      <c r="V4" s="375"/>
      <c r="W4" s="375"/>
    </row>
    <row r="5" spans="1:23" x14ac:dyDescent="0.25">
      <c r="A5" s="605" t="s">
        <v>1208</v>
      </c>
      <c r="B5" s="12"/>
      <c r="C5" s="10"/>
      <c r="D5" s="27" t="s">
        <v>1209</v>
      </c>
      <c r="E5" s="10"/>
      <c r="F5" s="10"/>
      <c r="G5" s="616"/>
      <c r="H5" s="648"/>
      <c r="I5" s="10"/>
      <c r="J5" s="616"/>
      <c r="K5" s="649"/>
      <c r="L5" s="413"/>
      <c r="M5" s="375"/>
      <c r="N5" s="877"/>
      <c r="O5" s="413"/>
      <c r="P5" s="375"/>
      <c r="Q5" s="877"/>
      <c r="R5" s="413"/>
      <c r="S5" s="375"/>
      <c r="T5" s="877"/>
      <c r="U5" s="413"/>
      <c r="V5" s="375"/>
      <c r="W5" s="877"/>
    </row>
    <row r="6" spans="1:23" ht="26.4" x14ac:dyDescent="0.25">
      <c r="A6" s="605"/>
      <c r="B6" s="12" t="s">
        <v>1210</v>
      </c>
      <c r="C6" s="10"/>
      <c r="D6" s="14" t="s">
        <v>5324</v>
      </c>
      <c r="E6" s="10"/>
      <c r="F6" s="10"/>
      <c r="G6" s="471"/>
      <c r="H6" s="471"/>
      <c r="I6" s="10"/>
      <c r="J6" s="471"/>
      <c r="K6" s="518"/>
      <c r="L6" s="413"/>
      <c r="M6" s="418"/>
      <c r="N6" s="418"/>
      <c r="O6" s="413"/>
      <c r="P6" s="418"/>
      <c r="Q6" s="418"/>
      <c r="R6" s="413"/>
      <c r="S6" s="418"/>
      <c r="T6" s="418"/>
      <c r="U6" s="413"/>
      <c r="V6" s="418"/>
      <c r="W6" s="418"/>
    </row>
    <row r="7" spans="1:23" x14ac:dyDescent="0.25">
      <c r="A7" s="605"/>
      <c r="B7" s="12"/>
      <c r="C7" s="10" t="s">
        <v>86</v>
      </c>
      <c r="D7" s="14" t="s">
        <v>4744</v>
      </c>
      <c r="E7" s="15" t="s">
        <v>0</v>
      </c>
      <c r="F7" s="10">
        <v>1500</v>
      </c>
      <c r="G7" s="468">
        <v>210</v>
      </c>
      <c r="H7" s="471">
        <f>F7*G7</f>
        <v>315000</v>
      </c>
      <c r="I7" s="10">
        <v>800</v>
      </c>
      <c r="J7" s="511"/>
      <c r="K7" s="518">
        <f>I7*J7</f>
        <v>0</v>
      </c>
      <c r="L7" s="413"/>
      <c r="M7" s="416"/>
      <c r="N7" s="418"/>
      <c r="O7" s="413"/>
      <c r="P7" s="416"/>
      <c r="Q7" s="418"/>
      <c r="R7" s="413"/>
      <c r="S7" s="416"/>
      <c r="T7" s="418"/>
      <c r="U7" s="413"/>
      <c r="V7" s="416"/>
      <c r="W7" s="418"/>
    </row>
    <row r="8" spans="1:23" ht="26.4" x14ac:dyDescent="0.25">
      <c r="A8" s="605"/>
      <c r="B8" s="12"/>
      <c r="C8" s="10" t="s">
        <v>89</v>
      </c>
      <c r="D8" s="14" t="s">
        <v>4745</v>
      </c>
      <c r="E8" s="15" t="s">
        <v>0</v>
      </c>
      <c r="F8" s="10">
        <v>100</v>
      </c>
      <c r="G8" s="468">
        <v>225</v>
      </c>
      <c r="H8" s="471">
        <f>F8*G8</f>
        <v>22500</v>
      </c>
      <c r="I8" s="10">
        <v>100</v>
      </c>
      <c r="J8" s="511"/>
      <c r="K8" s="518">
        <f>I8*J8</f>
        <v>0</v>
      </c>
      <c r="L8" s="413"/>
      <c r="M8" s="416"/>
      <c r="N8" s="418"/>
      <c r="O8" s="413"/>
      <c r="P8" s="416"/>
      <c r="Q8" s="418"/>
      <c r="R8" s="413"/>
      <c r="S8" s="416"/>
      <c r="T8" s="418"/>
      <c r="U8" s="413"/>
      <c r="V8" s="416"/>
      <c r="W8" s="418"/>
    </row>
    <row r="9" spans="1:23" x14ac:dyDescent="0.25">
      <c r="A9" s="605"/>
      <c r="B9" s="12"/>
      <c r="C9" s="10"/>
      <c r="D9" s="14" t="s">
        <v>4746</v>
      </c>
      <c r="E9" s="15" t="s">
        <v>0</v>
      </c>
      <c r="F9" s="10">
        <v>1500</v>
      </c>
      <c r="G9" s="468">
        <v>140</v>
      </c>
      <c r="H9" s="471">
        <f>F9*G9</f>
        <v>210000</v>
      </c>
      <c r="I9" s="10">
        <v>600</v>
      </c>
      <c r="J9" s="511"/>
      <c r="K9" s="518">
        <f>I9*J9</f>
        <v>0</v>
      </c>
      <c r="L9" s="413"/>
      <c r="M9" s="416"/>
      <c r="N9" s="418"/>
      <c r="O9" s="413"/>
      <c r="P9" s="416"/>
      <c r="Q9" s="418"/>
      <c r="R9" s="413"/>
      <c r="S9" s="416"/>
      <c r="T9" s="418"/>
      <c r="U9" s="413"/>
      <c r="V9" s="416"/>
      <c r="W9" s="418"/>
    </row>
    <row r="10" spans="1:23" hidden="1" x14ac:dyDescent="0.25">
      <c r="A10" s="605"/>
      <c r="B10" s="12" t="s">
        <v>1211</v>
      </c>
      <c r="C10" s="10"/>
      <c r="D10" s="14" t="s">
        <v>1212</v>
      </c>
      <c r="E10" s="10"/>
      <c r="F10" s="10"/>
      <c r="G10" s="468"/>
      <c r="H10" s="471"/>
      <c r="I10" s="10"/>
      <c r="J10" s="468"/>
      <c r="K10" s="518"/>
      <c r="L10" s="413"/>
      <c r="M10" s="416"/>
      <c r="N10" s="418"/>
      <c r="O10" s="413"/>
      <c r="P10" s="416"/>
      <c r="Q10" s="418"/>
      <c r="R10" s="413"/>
      <c r="S10" s="416"/>
      <c r="T10" s="418"/>
      <c r="U10" s="413"/>
      <c r="V10" s="416"/>
      <c r="W10" s="418"/>
    </row>
    <row r="11" spans="1:23" ht="26.4" hidden="1" x14ac:dyDescent="0.25">
      <c r="A11" s="605"/>
      <c r="B11" s="12"/>
      <c r="C11" s="10" t="s">
        <v>86</v>
      </c>
      <c r="D11" s="14" t="s">
        <v>5325</v>
      </c>
      <c r="E11" s="15" t="s">
        <v>0</v>
      </c>
      <c r="F11" s="10"/>
      <c r="G11" s="468"/>
      <c r="H11" s="471">
        <f>F11*G11</f>
        <v>0</v>
      </c>
      <c r="I11" s="10"/>
      <c r="J11" s="468"/>
      <c r="K11" s="518">
        <f>I11*J11</f>
        <v>0</v>
      </c>
      <c r="L11" s="413"/>
      <c r="M11" s="416"/>
      <c r="N11" s="418"/>
      <c r="O11" s="413"/>
      <c r="P11" s="416"/>
      <c r="Q11" s="418"/>
      <c r="R11" s="413"/>
      <c r="S11" s="416"/>
      <c r="T11" s="418"/>
      <c r="U11" s="413"/>
      <c r="V11" s="416"/>
      <c r="W11" s="418"/>
    </row>
    <row r="12" spans="1:23" hidden="1" x14ac:dyDescent="0.25">
      <c r="A12" s="605"/>
      <c r="B12" s="12"/>
      <c r="C12" s="10" t="s">
        <v>89</v>
      </c>
      <c r="D12" s="14" t="s">
        <v>5326</v>
      </c>
      <c r="E12" s="15" t="s">
        <v>0</v>
      </c>
      <c r="F12" s="10"/>
      <c r="G12" s="468"/>
      <c r="H12" s="471">
        <f>F12*G12</f>
        <v>0</v>
      </c>
      <c r="I12" s="10"/>
      <c r="J12" s="468"/>
      <c r="K12" s="518">
        <f>I12*J12</f>
        <v>0</v>
      </c>
      <c r="L12" s="413"/>
      <c r="M12" s="416"/>
      <c r="N12" s="418"/>
      <c r="O12" s="413"/>
      <c r="P12" s="416"/>
      <c r="Q12" s="418"/>
      <c r="R12" s="413"/>
      <c r="S12" s="416"/>
      <c r="T12" s="418"/>
      <c r="U12" s="413"/>
      <c r="V12" s="416"/>
      <c r="W12" s="418"/>
    </row>
    <row r="13" spans="1:23" x14ac:dyDescent="0.25">
      <c r="A13" s="605" t="s">
        <v>1213</v>
      </c>
      <c r="B13" s="12"/>
      <c r="C13" s="10"/>
      <c r="D13" s="27" t="s">
        <v>1214</v>
      </c>
      <c r="E13" s="10"/>
      <c r="F13" s="10"/>
      <c r="G13" s="468"/>
      <c r="H13" s="471"/>
      <c r="I13" s="10"/>
      <c r="J13" s="468"/>
      <c r="K13" s="518"/>
      <c r="L13" s="413"/>
      <c r="M13" s="416"/>
      <c r="N13" s="418"/>
      <c r="O13" s="413"/>
      <c r="P13" s="416"/>
      <c r="Q13" s="418"/>
      <c r="R13" s="413"/>
      <c r="S13" s="416"/>
      <c r="T13" s="418"/>
      <c r="U13" s="413"/>
      <c r="V13" s="416"/>
      <c r="W13" s="418"/>
    </row>
    <row r="14" spans="1:23" ht="39.6" x14ac:dyDescent="0.25">
      <c r="A14" s="605"/>
      <c r="B14" s="12" t="s">
        <v>1215</v>
      </c>
      <c r="C14" s="10"/>
      <c r="D14" s="14" t="s">
        <v>5464</v>
      </c>
      <c r="E14" s="10"/>
      <c r="F14" s="10"/>
      <c r="G14" s="468"/>
      <c r="H14" s="471"/>
      <c r="I14" s="10"/>
      <c r="J14" s="468"/>
      <c r="K14" s="518"/>
      <c r="L14" s="413"/>
      <c r="M14" s="416"/>
      <c r="N14" s="418"/>
      <c r="O14" s="413"/>
      <c r="P14" s="416"/>
      <c r="Q14" s="418"/>
      <c r="R14" s="413"/>
      <c r="S14" s="416"/>
      <c r="T14" s="418"/>
      <c r="U14" s="413"/>
      <c r="V14" s="416"/>
      <c r="W14" s="418"/>
    </row>
    <row r="15" spans="1:23" x14ac:dyDescent="0.25">
      <c r="A15" s="605"/>
      <c r="B15" s="12"/>
      <c r="C15" s="10" t="s">
        <v>86</v>
      </c>
      <c r="D15" s="14" t="s">
        <v>4747</v>
      </c>
      <c r="E15" s="15" t="s">
        <v>0</v>
      </c>
      <c r="F15" s="10">
        <v>1700</v>
      </c>
      <c r="G15" s="468">
        <v>240</v>
      </c>
      <c r="H15" s="471">
        <f>F15*G15</f>
        <v>408000</v>
      </c>
      <c r="I15" s="10">
        <v>300</v>
      </c>
      <c r="J15" s="511"/>
      <c r="K15" s="518">
        <f>I15*J15</f>
        <v>0</v>
      </c>
      <c r="L15" s="413"/>
      <c r="M15" s="416"/>
      <c r="N15" s="418"/>
      <c r="O15" s="413"/>
      <c r="P15" s="416"/>
      <c r="Q15" s="418"/>
      <c r="R15" s="413"/>
      <c r="S15" s="416"/>
      <c r="T15" s="418"/>
      <c r="U15" s="413"/>
      <c r="V15" s="416"/>
      <c r="W15" s="418"/>
    </row>
    <row r="16" spans="1:23" ht="26.4" hidden="1" x14ac:dyDescent="0.25">
      <c r="A16" s="605"/>
      <c r="B16" s="12"/>
      <c r="C16" s="10" t="s">
        <v>89</v>
      </c>
      <c r="D16" s="14" t="s">
        <v>4748</v>
      </c>
      <c r="E16" s="15" t="s">
        <v>0</v>
      </c>
      <c r="F16" s="10"/>
      <c r="G16" s="468"/>
      <c r="H16" s="471">
        <f>F16*G16</f>
        <v>0</v>
      </c>
      <c r="I16" s="10"/>
      <c r="J16" s="468">
        <v>240</v>
      </c>
      <c r="K16" s="518">
        <f>I16*J16</f>
        <v>0</v>
      </c>
      <c r="L16" s="413"/>
      <c r="M16" s="416"/>
      <c r="N16" s="418"/>
      <c r="O16" s="413"/>
      <c r="P16" s="416"/>
      <c r="Q16" s="418"/>
      <c r="R16" s="413"/>
      <c r="S16" s="416"/>
      <c r="T16" s="418"/>
      <c r="U16" s="413"/>
      <c r="V16" s="416"/>
      <c r="W16" s="418"/>
    </row>
    <row r="17" spans="1:23" ht="39.6" hidden="1" x14ac:dyDescent="0.25">
      <c r="A17" s="605"/>
      <c r="B17" s="12" t="s">
        <v>1216</v>
      </c>
      <c r="C17" s="10"/>
      <c r="D17" s="14" t="s">
        <v>5327</v>
      </c>
      <c r="E17" s="10"/>
      <c r="F17" s="10"/>
      <c r="G17" s="468"/>
      <c r="H17" s="471"/>
      <c r="I17" s="10"/>
      <c r="J17" s="468"/>
      <c r="K17" s="518"/>
      <c r="L17" s="413"/>
      <c r="M17" s="416"/>
      <c r="N17" s="418"/>
      <c r="O17" s="413"/>
      <c r="P17" s="416"/>
      <c r="Q17" s="418"/>
      <c r="R17" s="413"/>
      <c r="S17" s="416"/>
      <c r="T17" s="418"/>
      <c r="U17" s="413"/>
      <c r="V17" s="416"/>
      <c r="W17" s="418"/>
    </row>
    <row r="18" spans="1:23" ht="26.4" hidden="1" x14ac:dyDescent="0.25">
      <c r="A18" s="605"/>
      <c r="B18" s="12"/>
      <c r="C18" s="10" t="s">
        <v>86</v>
      </c>
      <c r="D18" s="14" t="s">
        <v>5328</v>
      </c>
      <c r="E18" s="15" t="s">
        <v>0</v>
      </c>
      <c r="F18" s="10">
        <v>1500</v>
      </c>
      <c r="G18" s="468"/>
      <c r="H18" s="471">
        <f>F18*G18</f>
        <v>0</v>
      </c>
      <c r="I18" s="10">
        <v>0</v>
      </c>
      <c r="J18" s="468">
        <v>450</v>
      </c>
      <c r="K18" s="518">
        <f>I18*J18</f>
        <v>0</v>
      </c>
      <c r="L18" s="413"/>
      <c r="M18" s="416"/>
      <c r="N18" s="418"/>
      <c r="O18" s="413"/>
      <c r="P18" s="416"/>
      <c r="Q18" s="418"/>
      <c r="R18" s="413"/>
      <c r="S18" s="416"/>
      <c r="T18" s="418"/>
      <c r="U18" s="413"/>
      <c r="V18" s="416"/>
      <c r="W18" s="418"/>
    </row>
    <row r="19" spans="1:23" ht="26.4" hidden="1" x14ac:dyDescent="0.25">
      <c r="A19" s="605"/>
      <c r="B19" s="12"/>
      <c r="C19" s="10" t="s">
        <v>89</v>
      </c>
      <c r="D19" s="14" t="s">
        <v>4745</v>
      </c>
      <c r="E19" s="15" t="s">
        <v>0</v>
      </c>
      <c r="F19" s="10"/>
      <c r="G19" s="468"/>
      <c r="H19" s="471">
        <f>F19*G19</f>
        <v>0</v>
      </c>
      <c r="I19" s="10">
        <v>0</v>
      </c>
      <c r="J19" s="468">
        <v>450</v>
      </c>
      <c r="K19" s="518">
        <f>I19*J19</f>
        <v>0</v>
      </c>
      <c r="L19" s="413"/>
      <c r="M19" s="416"/>
      <c r="N19" s="418"/>
      <c r="O19" s="413"/>
      <c r="P19" s="416"/>
      <c r="Q19" s="418"/>
      <c r="R19" s="413"/>
      <c r="S19" s="416"/>
      <c r="T19" s="418"/>
      <c r="U19" s="413"/>
      <c r="V19" s="416"/>
      <c r="W19" s="418"/>
    </row>
    <row r="20" spans="1:23" ht="39.6" x14ac:dyDescent="0.25">
      <c r="A20" s="605" t="s">
        <v>1217</v>
      </c>
      <c r="B20" s="12"/>
      <c r="C20" s="10"/>
      <c r="D20" s="27" t="s">
        <v>1218</v>
      </c>
      <c r="E20" s="10"/>
      <c r="F20" s="10"/>
      <c r="G20" s="468"/>
      <c r="H20" s="471"/>
      <c r="I20" s="10"/>
      <c r="J20" s="468"/>
      <c r="K20" s="518"/>
      <c r="L20" s="413"/>
      <c r="M20" s="416"/>
      <c r="N20" s="418"/>
      <c r="O20" s="413"/>
      <c r="P20" s="416"/>
      <c r="Q20" s="418"/>
      <c r="R20" s="413"/>
      <c r="S20" s="416"/>
      <c r="T20" s="418"/>
      <c r="U20" s="413"/>
      <c r="V20" s="416"/>
      <c r="W20" s="418"/>
    </row>
    <row r="21" spans="1:23" ht="26.4" x14ac:dyDescent="0.25">
      <c r="A21" s="605"/>
      <c r="B21" s="12" t="s">
        <v>1219</v>
      </c>
      <c r="C21" s="10"/>
      <c r="D21" s="14" t="s">
        <v>1220</v>
      </c>
      <c r="E21" s="10" t="s">
        <v>0</v>
      </c>
      <c r="F21" s="10">
        <v>125</v>
      </c>
      <c r="G21" s="468">
        <v>295</v>
      </c>
      <c r="H21" s="471">
        <f>F21*G21</f>
        <v>36875</v>
      </c>
      <c r="I21" s="10">
        <v>125</v>
      </c>
      <c r="J21" s="511"/>
      <c r="K21" s="518">
        <f>I21*J21</f>
        <v>0</v>
      </c>
      <c r="L21" s="413"/>
      <c r="M21" s="416"/>
      <c r="N21" s="418"/>
      <c r="O21" s="413"/>
      <c r="P21" s="416"/>
      <c r="Q21" s="418"/>
      <c r="R21" s="413"/>
      <c r="S21" s="416"/>
      <c r="T21" s="418"/>
      <c r="U21" s="413"/>
      <c r="V21" s="416"/>
      <c r="W21" s="418"/>
    </row>
    <row r="22" spans="1:23" ht="26.4" x14ac:dyDescent="0.25">
      <c r="A22" s="605"/>
      <c r="B22" s="12" t="s">
        <v>1221</v>
      </c>
      <c r="C22" s="10"/>
      <c r="D22" s="14" t="s">
        <v>1222</v>
      </c>
      <c r="E22" s="10" t="s">
        <v>0</v>
      </c>
      <c r="F22" s="10">
        <v>100</v>
      </c>
      <c r="G22" s="468">
        <v>240</v>
      </c>
      <c r="H22" s="471">
        <f>F22*G22</f>
        <v>24000</v>
      </c>
      <c r="I22" s="10">
        <v>100</v>
      </c>
      <c r="J22" s="511"/>
      <c r="K22" s="518">
        <f>I22*J22</f>
        <v>0</v>
      </c>
      <c r="L22" s="413"/>
      <c r="M22" s="416"/>
      <c r="N22" s="418"/>
      <c r="O22" s="413"/>
      <c r="P22" s="416"/>
      <c r="Q22" s="418"/>
      <c r="R22" s="413"/>
      <c r="S22" s="416"/>
      <c r="T22" s="418"/>
      <c r="U22" s="413"/>
      <c r="V22" s="416"/>
      <c r="W22" s="418"/>
    </row>
    <row r="23" spans="1:23" x14ac:dyDescent="0.25">
      <c r="A23" s="605"/>
      <c r="B23" s="12" t="s">
        <v>1223</v>
      </c>
      <c r="C23" s="10"/>
      <c r="D23" s="14" t="s">
        <v>1224</v>
      </c>
      <c r="E23" s="10" t="s">
        <v>0</v>
      </c>
      <c r="F23" s="10"/>
      <c r="G23" s="468"/>
      <c r="H23" s="471">
        <f>F23*G23</f>
        <v>0</v>
      </c>
      <c r="I23" s="10">
        <v>25</v>
      </c>
      <c r="J23" s="511"/>
      <c r="K23" s="518">
        <f>I23*J23</f>
        <v>0</v>
      </c>
      <c r="L23" s="413"/>
      <c r="M23" s="416"/>
      <c r="N23" s="418"/>
      <c r="O23" s="413"/>
      <c r="P23" s="416"/>
      <c r="Q23" s="418"/>
      <c r="R23" s="413"/>
      <c r="S23" s="416"/>
      <c r="T23" s="418"/>
      <c r="U23" s="413"/>
      <c r="V23" s="416"/>
      <c r="W23" s="418"/>
    </row>
    <row r="24" spans="1:23" ht="26.4" x14ac:dyDescent="0.25">
      <c r="A24" s="605" t="s">
        <v>1225</v>
      </c>
      <c r="B24" s="12"/>
      <c r="C24" s="10"/>
      <c r="D24" s="625" t="s">
        <v>1226</v>
      </c>
      <c r="E24" s="10" t="s">
        <v>0</v>
      </c>
      <c r="F24" s="10">
        <v>100</v>
      </c>
      <c r="G24" s="468">
        <v>250</v>
      </c>
      <c r="H24" s="471">
        <f>F24*G24</f>
        <v>25000</v>
      </c>
      <c r="I24" s="10">
        <v>100</v>
      </c>
      <c r="J24" s="511"/>
      <c r="K24" s="518">
        <f>I24*J24</f>
        <v>0</v>
      </c>
      <c r="L24" s="413"/>
      <c r="M24" s="416"/>
      <c r="N24" s="418"/>
      <c r="O24" s="413"/>
      <c r="P24" s="416"/>
      <c r="Q24" s="418"/>
      <c r="R24" s="413"/>
      <c r="S24" s="416"/>
      <c r="T24" s="418"/>
      <c r="U24" s="413"/>
      <c r="V24" s="416"/>
      <c r="W24" s="418"/>
    </row>
    <row r="25" spans="1:23" hidden="1" x14ac:dyDescent="0.25">
      <c r="A25" s="605" t="s">
        <v>1227</v>
      </c>
      <c r="B25" s="12"/>
      <c r="C25" s="10"/>
      <c r="D25" s="27" t="s">
        <v>1228</v>
      </c>
      <c r="E25" s="10"/>
      <c r="F25" s="10"/>
      <c r="G25" s="468"/>
      <c r="H25" s="471"/>
      <c r="I25" s="10"/>
      <c r="J25" s="468"/>
      <c r="K25" s="518"/>
      <c r="L25" s="413"/>
      <c r="M25" s="416"/>
      <c r="N25" s="418"/>
      <c r="O25" s="413"/>
      <c r="P25" s="416"/>
      <c r="Q25" s="418"/>
      <c r="R25" s="413"/>
      <c r="S25" s="416"/>
      <c r="T25" s="418"/>
      <c r="U25" s="413"/>
      <c r="V25" s="416"/>
      <c r="W25" s="418"/>
    </row>
    <row r="26" spans="1:23" ht="26.4" hidden="1" x14ac:dyDescent="0.25">
      <c r="A26" s="605"/>
      <c r="B26" s="12" t="s">
        <v>1229</v>
      </c>
      <c r="C26" s="10"/>
      <c r="D26" s="14" t="s">
        <v>5329</v>
      </c>
      <c r="E26" s="10" t="s">
        <v>0</v>
      </c>
      <c r="F26" s="10"/>
      <c r="G26" s="468"/>
      <c r="H26" s="471">
        <f>F26*G26</f>
        <v>0</v>
      </c>
      <c r="I26" s="10"/>
      <c r="J26" s="468"/>
      <c r="K26" s="518">
        <f>I26*J26</f>
        <v>0</v>
      </c>
      <c r="L26" s="413"/>
      <c r="M26" s="416"/>
      <c r="N26" s="418"/>
      <c r="O26" s="413"/>
      <c r="P26" s="416"/>
      <c r="Q26" s="418"/>
      <c r="R26" s="413"/>
      <c r="S26" s="416"/>
      <c r="T26" s="418"/>
      <c r="U26" s="413"/>
      <c r="V26" s="416"/>
      <c r="W26" s="418"/>
    </row>
    <row r="27" spans="1:23" ht="26.4" hidden="1" x14ac:dyDescent="0.25">
      <c r="A27" s="605"/>
      <c r="B27" s="12" t="s">
        <v>1230</v>
      </c>
      <c r="C27" s="10"/>
      <c r="D27" s="28" t="s">
        <v>5330</v>
      </c>
      <c r="E27" s="10" t="s">
        <v>0</v>
      </c>
      <c r="F27" s="10"/>
      <c r="G27" s="468"/>
      <c r="H27" s="471">
        <f>F27*G27</f>
        <v>0</v>
      </c>
      <c r="I27" s="10"/>
      <c r="J27" s="468"/>
      <c r="K27" s="518">
        <f>I27*J27</f>
        <v>0</v>
      </c>
      <c r="L27" s="413"/>
      <c r="M27" s="416"/>
      <c r="N27" s="418"/>
      <c r="O27" s="413"/>
      <c r="P27" s="416"/>
      <c r="Q27" s="418"/>
      <c r="R27" s="413"/>
      <c r="S27" s="416"/>
      <c r="T27" s="418"/>
      <c r="U27" s="413"/>
      <c r="V27" s="416"/>
      <c r="W27" s="418"/>
    </row>
    <row r="28" spans="1:23" ht="15.6" hidden="1" x14ac:dyDescent="0.25">
      <c r="A28" s="605"/>
      <c r="B28" s="12" t="s">
        <v>1231</v>
      </c>
      <c r="C28" s="10"/>
      <c r="D28" s="14" t="s">
        <v>5331</v>
      </c>
      <c r="E28" s="10" t="s">
        <v>454</v>
      </c>
      <c r="F28" s="10"/>
      <c r="G28" s="468"/>
      <c r="H28" s="471">
        <f>F28*G28</f>
        <v>0</v>
      </c>
      <c r="I28" s="10"/>
      <c r="J28" s="468"/>
      <c r="K28" s="518">
        <f>I28*J28</f>
        <v>0</v>
      </c>
      <c r="L28" s="413"/>
      <c r="M28" s="416"/>
      <c r="N28" s="418"/>
      <c r="O28" s="413"/>
      <c r="P28" s="416"/>
      <c r="Q28" s="418"/>
      <c r="R28" s="413"/>
      <c r="S28" s="416"/>
      <c r="T28" s="418"/>
      <c r="U28" s="413"/>
      <c r="V28" s="416"/>
      <c r="W28" s="418"/>
    </row>
    <row r="29" spans="1:23" ht="15.6" hidden="1" x14ac:dyDescent="0.25">
      <c r="A29" s="605"/>
      <c r="B29" s="12" t="s">
        <v>1232</v>
      </c>
      <c r="C29" s="10"/>
      <c r="D29" s="14" t="s">
        <v>5332</v>
      </c>
      <c r="E29" s="10" t="s">
        <v>454</v>
      </c>
      <c r="F29" s="10"/>
      <c r="G29" s="468"/>
      <c r="H29" s="471">
        <f>F29*G29</f>
        <v>0</v>
      </c>
      <c r="I29" s="10"/>
      <c r="J29" s="468"/>
      <c r="K29" s="518">
        <f>I29*J29</f>
        <v>0</v>
      </c>
      <c r="L29" s="413"/>
      <c r="M29" s="416"/>
      <c r="N29" s="418"/>
      <c r="O29" s="413"/>
      <c r="P29" s="416"/>
      <c r="Q29" s="418"/>
      <c r="R29" s="413"/>
      <c r="S29" s="416"/>
      <c r="T29" s="418"/>
      <c r="U29" s="413"/>
      <c r="V29" s="416"/>
      <c r="W29" s="418"/>
    </row>
    <row r="30" spans="1:23" hidden="1" x14ac:dyDescent="0.25">
      <c r="A30" s="605" t="s">
        <v>1233</v>
      </c>
      <c r="B30" s="12"/>
      <c r="C30" s="10"/>
      <c r="D30" s="625" t="s">
        <v>1234</v>
      </c>
      <c r="E30" s="10"/>
      <c r="F30" s="10"/>
      <c r="G30" s="468"/>
      <c r="H30" s="471"/>
      <c r="I30" s="10"/>
      <c r="J30" s="468"/>
      <c r="K30" s="518"/>
      <c r="L30" s="413"/>
      <c r="M30" s="416"/>
      <c r="N30" s="418"/>
      <c r="O30" s="413"/>
      <c r="P30" s="416"/>
      <c r="Q30" s="418"/>
      <c r="R30" s="413"/>
      <c r="S30" s="416"/>
      <c r="T30" s="418"/>
      <c r="U30" s="413"/>
      <c r="V30" s="416"/>
      <c r="W30" s="418"/>
    </row>
    <row r="31" spans="1:23" hidden="1" x14ac:dyDescent="0.25">
      <c r="A31" s="605"/>
      <c r="B31" s="12" t="s">
        <v>1235</v>
      </c>
      <c r="C31" s="10"/>
      <c r="D31" s="14" t="s">
        <v>5333</v>
      </c>
      <c r="E31" s="10" t="s">
        <v>0</v>
      </c>
      <c r="F31" s="10">
        <v>0</v>
      </c>
      <c r="G31" s="468">
        <v>450</v>
      </c>
      <c r="H31" s="471">
        <f>F31*G31</f>
        <v>0</v>
      </c>
      <c r="I31" s="10">
        <v>0</v>
      </c>
      <c r="J31" s="468"/>
      <c r="K31" s="518">
        <f>I31*J31</f>
        <v>0</v>
      </c>
      <c r="L31" s="413"/>
      <c r="M31" s="416"/>
      <c r="N31" s="418"/>
      <c r="O31" s="413"/>
      <c r="P31" s="416"/>
      <c r="Q31" s="418"/>
      <c r="R31" s="413"/>
      <c r="S31" s="416"/>
      <c r="T31" s="418"/>
      <c r="U31" s="413"/>
      <c r="V31" s="416"/>
      <c r="W31" s="418"/>
    </row>
    <row r="32" spans="1:23" hidden="1" x14ac:dyDescent="0.25">
      <c r="A32" s="605"/>
      <c r="B32" s="12" t="s">
        <v>1236</v>
      </c>
      <c r="C32" s="10"/>
      <c r="D32" s="28" t="s">
        <v>5334</v>
      </c>
      <c r="E32" s="10" t="s">
        <v>0</v>
      </c>
      <c r="F32" s="10">
        <v>0</v>
      </c>
      <c r="G32" s="468">
        <v>450</v>
      </c>
      <c r="H32" s="471">
        <f>F32*G32</f>
        <v>0</v>
      </c>
      <c r="I32" s="10">
        <v>0</v>
      </c>
      <c r="J32" s="468"/>
      <c r="K32" s="518">
        <f>I32*J32</f>
        <v>0</v>
      </c>
      <c r="L32" s="413"/>
      <c r="M32" s="416"/>
      <c r="N32" s="418"/>
      <c r="O32" s="413"/>
      <c r="P32" s="416"/>
      <c r="Q32" s="418"/>
      <c r="R32" s="413"/>
      <c r="S32" s="416"/>
      <c r="T32" s="418"/>
      <c r="U32" s="413"/>
      <c r="V32" s="416"/>
      <c r="W32" s="418"/>
    </row>
    <row r="33" spans="1:23" ht="26.4" hidden="1" x14ac:dyDescent="0.25">
      <c r="A33" s="605"/>
      <c r="B33" s="12" t="s">
        <v>1237</v>
      </c>
      <c r="C33" s="10"/>
      <c r="D33" s="14" t="s">
        <v>5335</v>
      </c>
      <c r="E33" s="10" t="s">
        <v>0</v>
      </c>
      <c r="F33" s="10"/>
      <c r="G33" s="468"/>
      <c r="H33" s="471">
        <f>F33*G33</f>
        <v>0</v>
      </c>
      <c r="I33" s="10"/>
      <c r="J33" s="468"/>
      <c r="K33" s="518">
        <f>I33*J33</f>
        <v>0</v>
      </c>
      <c r="L33" s="413"/>
      <c r="M33" s="416"/>
      <c r="N33" s="418"/>
      <c r="O33" s="413"/>
      <c r="P33" s="416"/>
      <c r="Q33" s="418"/>
      <c r="R33" s="413"/>
      <c r="S33" s="416"/>
      <c r="T33" s="418"/>
      <c r="U33" s="413"/>
      <c r="V33" s="416"/>
      <c r="W33" s="418"/>
    </row>
    <row r="34" spans="1:23" ht="26.4" hidden="1" x14ac:dyDescent="0.25">
      <c r="A34" s="605" t="s">
        <v>1238</v>
      </c>
      <c r="B34" s="12"/>
      <c r="C34" s="10"/>
      <c r="D34" s="27" t="s">
        <v>1239</v>
      </c>
      <c r="E34" s="10"/>
      <c r="F34" s="10"/>
      <c r="G34" s="468"/>
      <c r="H34" s="471"/>
      <c r="I34" s="10"/>
      <c r="J34" s="468"/>
      <c r="K34" s="518"/>
      <c r="L34" s="413"/>
      <c r="M34" s="416"/>
      <c r="N34" s="418"/>
      <c r="O34" s="413"/>
      <c r="P34" s="416"/>
      <c r="Q34" s="418"/>
      <c r="R34" s="413"/>
      <c r="S34" s="416"/>
      <c r="T34" s="418"/>
      <c r="U34" s="413"/>
      <c r="V34" s="416"/>
      <c r="W34" s="418"/>
    </row>
    <row r="35" spans="1:23" ht="15.6" hidden="1" x14ac:dyDescent="0.25">
      <c r="A35" s="605"/>
      <c r="B35" s="12" t="s">
        <v>1240</v>
      </c>
      <c r="C35" s="10"/>
      <c r="D35" s="14" t="s">
        <v>5336</v>
      </c>
      <c r="E35" s="10" t="s">
        <v>60</v>
      </c>
      <c r="F35" s="10"/>
      <c r="G35" s="468"/>
      <c r="H35" s="471">
        <f>F35*G35</f>
        <v>0</v>
      </c>
      <c r="I35" s="10"/>
      <c r="J35" s="468"/>
      <c r="K35" s="518">
        <f>I35*J35</f>
        <v>0</v>
      </c>
      <c r="L35" s="413"/>
      <c r="M35" s="416"/>
      <c r="N35" s="418"/>
      <c r="O35" s="413"/>
      <c r="P35" s="416"/>
      <c r="Q35" s="418"/>
      <c r="R35" s="413"/>
      <c r="S35" s="416"/>
      <c r="T35" s="418"/>
      <c r="U35" s="413"/>
      <c r="V35" s="416"/>
      <c r="W35" s="418"/>
    </row>
    <row r="36" spans="1:23" ht="15.6" hidden="1" x14ac:dyDescent="0.25">
      <c r="A36" s="605"/>
      <c r="B36" s="12" t="s">
        <v>1241</v>
      </c>
      <c r="C36" s="10"/>
      <c r="D36" s="14" t="s">
        <v>5337</v>
      </c>
      <c r="E36" s="10" t="s">
        <v>454</v>
      </c>
      <c r="F36" s="10"/>
      <c r="G36" s="468"/>
      <c r="H36" s="471">
        <f>F36*G36</f>
        <v>0</v>
      </c>
      <c r="I36" s="10"/>
      <c r="J36" s="468"/>
      <c r="K36" s="518">
        <f>I36*J36</f>
        <v>0</v>
      </c>
      <c r="L36" s="413"/>
      <c r="M36" s="416"/>
      <c r="N36" s="418"/>
      <c r="O36" s="413"/>
      <c r="P36" s="416"/>
      <c r="Q36" s="418"/>
      <c r="R36" s="413"/>
      <c r="S36" s="416"/>
      <c r="T36" s="418"/>
      <c r="U36" s="413"/>
      <c r="V36" s="416"/>
      <c r="W36" s="418"/>
    </row>
    <row r="37" spans="1:23" hidden="1" x14ac:dyDescent="0.25">
      <c r="A37" s="605"/>
      <c r="B37" s="12" t="s">
        <v>1242</v>
      </c>
      <c r="C37" s="10"/>
      <c r="D37" s="14" t="s">
        <v>1243</v>
      </c>
      <c r="E37" s="10"/>
      <c r="F37" s="10"/>
      <c r="G37" s="468"/>
      <c r="H37" s="471"/>
      <c r="I37" s="10"/>
      <c r="J37" s="468"/>
      <c r="K37" s="518"/>
      <c r="L37" s="413"/>
      <c r="M37" s="416"/>
      <c r="N37" s="418"/>
      <c r="O37" s="413"/>
      <c r="P37" s="416"/>
      <c r="Q37" s="418"/>
      <c r="R37" s="413"/>
      <c r="S37" s="416"/>
      <c r="T37" s="418"/>
      <c r="U37" s="413"/>
      <c r="V37" s="416"/>
      <c r="W37" s="418"/>
    </row>
    <row r="38" spans="1:23" ht="15.6" hidden="1" x14ac:dyDescent="0.25">
      <c r="A38" s="605"/>
      <c r="B38" s="12"/>
      <c r="C38" s="10" t="s">
        <v>86</v>
      </c>
      <c r="D38" s="14" t="s">
        <v>5338</v>
      </c>
      <c r="E38" s="10" t="s">
        <v>454</v>
      </c>
      <c r="F38" s="10"/>
      <c r="G38" s="468"/>
      <c r="H38" s="471">
        <f>F38*G38</f>
        <v>0</v>
      </c>
      <c r="I38" s="10"/>
      <c r="J38" s="468"/>
      <c r="K38" s="518">
        <f>I38*J38</f>
        <v>0</v>
      </c>
      <c r="L38" s="413"/>
      <c r="M38" s="416"/>
      <c r="N38" s="418"/>
      <c r="O38" s="413"/>
      <c r="P38" s="416"/>
      <c r="Q38" s="418"/>
      <c r="R38" s="413"/>
      <c r="S38" s="416"/>
      <c r="T38" s="418"/>
      <c r="U38" s="413"/>
      <c r="V38" s="416"/>
      <c r="W38" s="418"/>
    </row>
    <row r="39" spans="1:23" ht="26.4" hidden="1" x14ac:dyDescent="0.25">
      <c r="A39" s="605"/>
      <c r="B39" s="12"/>
      <c r="C39" s="10" t="s">
        <v>89</v>
      </c>
      <c r="D39" s="14" t="s">
        <v>5339</v>
      </c>
      <c r="E39" s="10" t="s">
        <v>454</v>
      </c>
      <c r="F39" s="10"/>
      <c r="G39" s="468"/>
      <c r="H39" s="471">
        <f>F39*G39</f>
        <v>0</v>
      </c>
      <c r="I39" s="10"/>
      <c r="J39" s="468"/>
      <c r="K39" s="518">
        <f>I39*J39</f>
        <v>0</v>
      </c>
      <c r="L39" s="413"/>
      <c r="M39" s="416"/>
      <c r="N39" s="418"/>
      <c r="O39" s="413"/>
      <c r="P39" s="416"/>
      <c r="Q39" s="418"/>
      <c r="R39" s="413"/>
      <c r="S39" s="416"/>
      <c r="T39" s="418"/>
      <c r="U39" s="413"/>
      <c r="V39" s="416"/>
      <c r="W39" s="418"/>
    </row>
    <row r="40" spans="1:23" x14ac:dyDescent="0.25">
      <c r="A40" s="605" t="s">
        <v>1244</v>
      </c>
      <c r="B40" s="12"/>
      <c r="C40" s="10"/>
      <c r="D40" s="27" t="s">
        <v>1245</v>
      </c>
      <c r="E40" s="10"/>
      <c r="F40" s="10"/>
      <c r="G40" s="468"/>
      <c r="H40" s="471"/>
      <c r="I40" s="10"/>
      <c r="J40" s="468"/>
      <c r="K40" s="518"/>
      <c r="L40" s="413"/>
      <c r="M40" s="416"/>
      <c r="N40" s="418"/>
      <c r="O40" s="413"/>
      <c r="P40" s="416"/>
      <c r="Q40" s="418"/>
      <c r="R40" s="413"/>
      <c r="S40" s="416"/>
      <c r="T40" s="418"/>
      <c r="U40" s="413"/>
      <c r="V40" s="416"/>
      <c r="W40" s="418"/>
    </row>
    <row r="41" spans="1:23" ht="15.6" x14ac:dyDescent="0.25">
      <c r="A41" s="605"/>
      <c r="B41" s="12" t="s">
        <v>1246</v>
      </c>
      <c r="C41" s="10"/>
      <c r="D41" s="14" t="s">
        <v>5436</v>
      </c>
      <c r="E41" s="10" t="s">
        <v>60</v>
      </c>
      <c r="F41" s="10">
        <v>200</v>
      </c>
      <c r="G41" s="468">
        <v>2600</v>
      </c>
      <c r="H41" s="471">
        <f>F41*G41</f>
        <v>520000</v>
      </c>
      <c r="I41" s="10">
        <v>50</v>
      </c>
      <c r="J41" s="511"/>
      <c r="K41" s="518">
        <f>I41*J41</f>
        <v>0</v>
      </c>
      <c r="L41" s="413"/>
      <c r="M41" s="416"/>
      <c r="N41" s="418"/>
      <c r="O41" s="413"/>
      <c r="P41" s="416"/>
      <c r="Q41" s="418"/>
      <c r="R41" s="413"/>
      <c r="S41" s="416"/>
      <c r="T41" s="418"/>
      <c r="U41" s="413"/>
      <c r="V41" s="416"/>
      <c r="W41" s="418"/>
    </row>
    <row r="42" spans="1:23" ht="15.6" x14ac:dyDescent="0.25">
      <c r="A42" s="605"/>
      <c r="B42" s="12" t="s">
        <v>1247</v>
      </c>
      <c r="C42" s="10"/>
      <c r="D42" s="14" t="s">
        <v>5439</v>
      </c>
      <c r="E42" s="10" t="s">
        <v>454</v>
      </c>
      <c r="F42" s="10">
        <v>1500</v>
      </c>
      <c r="G42" s="468">
        <v>15</v>
      </c>
      <c r="H42" s="471">
        <f>F42*G42</f>
        <v>22500</v>
      </c>
      <c r="I42" s="10">
        <v>1500</v>
      </c>
      <c r="J42" s="511"/>
      <c r="K42" s="518">
        <f>I42*J42</f>
        <v>0</v>
      </c>
      <c r="L42" s="413"/>
      <c r="M42" s="416"/>
      <c r="N42" s="418"/>
      <c r="O42" s="413"/>
      <c r="P42" s="416"/>
      <c r="Q42" s="418"/>
      <c r="R42" s="413"/>
      <c r="S42" s="416"/>
      <c r="T42" s="418"/>
      <c r="U42" s="413"/>
      <c r="V42" s="416"/>
      <c r="W42" s="418"/>
    </row>
    <row r="43" spans="1:23" hidden="1" x14ac:dyDescent="0.25">
      <c r="A43" s="605"/>
      <c r="B43" s="12" t="s">
        <v>1248</v>
      </c>
      <c r="C43" s="10"/>
      <c r="D43" s="28" t="s">
        <v>1249</v>
      </c>
      <c r="E43" s="10"/>
      <c r="F43" s="10"/>
      <c r="G43" s="468"/>
      <c r="H43" s="471"/>
      <c r="I43" s="10"/>
      <c r="J43" s="468"/>
      <c r="K43" s="518"/>
      <c r="L43" s="413"/>
      <c r="M43" s="416"/>
      <c r="N43" s="418"/>
      <c r="O43" s="413"/>
      <c r="P43" s="416"/>
      <c r="Q43" s="418"/>
      <c r="R43" s="413"/>
      <c r="S43" s="416"/>
      <c r="T43" s="418"/>
      <c r="U43" s="413"/>
      <c r="V43" s="416"/>
      <c r="W43" s="418"/>
    </row>
    <row r="44" spans="1:23" ht="15.6" hidden="1" x14ac:dyDescent="0.25">
      <c r="A44" s="605"/>
      <c r="B44" s="12"/>
      <c r="C44" s="10" t="s">
        <v>86</v>
      </c>
      <c r="D44" s="14" t="s">
        <v>5340</v>
      </c>
      <c r="E44" s="10" t="s">
        <v>454</v>
      </c>
      <c r="F44" s="10">
        <v>0</v>
      </c>
      <c r="G44" s="468">
        <v>262.5</v>
      </c>
      <c r="H44" s="471">
        <f>F44*G44</f>
        <v>0</v>
      </c>
      <c r="I44" s="10">
        <v>0</v>
      </c>
      <c r="J44" s="468">
        <v>262.5</v>
      </c>
      <c r="K44" s="518">
        <f>I44*J44</f>
        <v>0</v>
      </c>
      <c r="L44" s="413"/>
      <c r="M44" s="416"/>
      <c r="N44" s="418"/>
      <c r="O44" s="413"/>
      <c r="P44" s="416"/>
      <c r="Q44" s="418"/>
      <c r="R44" s="413"/>
      <c r="S44" s="416"/>
      <c r="T44" s="418"/>
      <c r="U44" s="413"/>
      <c r="V44" s="416"/>
      <c r="W44" s="418"/>
    </row>
    <row r="45" spans="1:23" ht="26.4" hidden="1" x14ac:dyDescent="0.25">
      <c r="A45" s="605"/>
      <c r="B45" s="12"/>
      <c r="C45" s="10" t="s">
        <v>89</v>
      </c>
      <c r="D45" s="14" t="s">
        <v>5341</v>
      </c>
      <c r="E45" s="10" t="s">
        <v>454</v>
      </c>
      <c r="F45" s="10"/>
      <c r="G45" s="468"/>
      <c r="H45" s="471">
        <f>F45*G45</f>
        <v>0</v>
      </c>
      <c r="I45" s="10"/>
      <c r="J45" s="468"/>
      <c r="K45" s="518">
        <f>I45*J45</f>
        <v>0</v>
      </c>
      <c r="L45" s="413"/>
      <c r="M45" s="416"/>
      <c r="N45" s="418"/>
      <c r="O45" s="413"/>
      <c r="P45" s="416"/>
      <c r="Q45" s="418"/>
      <c r="R45" s="413"/>
      <c r="S45" s="416"/>
      <c r="T45" s="418"/>
      <c r="U45" s="413"/>
      <c r="V45" s="416"/>
      <c r="W45" s="418"/>
    </row>
    <row r="46" spans="1:23" ht="26.4" hidden="1" x14ac:dyDescent="0.25">
      <c r="A46" s="605" t="s">
        <v>1250</v>
      </c>
      <c r="B46" s="12"/>
      <c r="C46" s="10"/>
      <c r="D46" s="27" t="s">
        <v>1251</v>
      </c>
      <c r="E46" s="10"/>
      <c r="F46" s="10"/>
      <c r="G46" s="468"/>
      <c r="H46" s="471"/>
      <c r="I46" s="10"/>
      <c r="J46" s="468"/>
      <c r="K46" s="518"/>
      <c r="L46" s="413"/>
      <c r="M46" s="416"/>
      <c r="N46" s="418"/>
      <c r="O46" s="413"/>
      <c r="P46" s="416"/>
      <c r="Q46" s="418"/>
      <c r="R46" s="413"/>
      <c r="S46" s="416"/>
      <c r="T46" s="418"/>
      <c r="U46" s="413"/>
      <c r="V46" s="416"/>
      <c r="W46" s="418"/>
    </row>
    <row r="47" spans="1:23" ht="15.6" hidden="1" x14ac:dyDescent="0.25">
      <c r="A47" s="605"/>
      <c r="B47" s="12" t="s">
        <v>1252</v>
      </c>
      <c r="C47" s="10"/>
      <c r="D47" s="14" t="s">
        <v>1253</v>
      </c>
      <c r="E47" s="10" t="s">
        <v>454</v>
      </c>
      <c r="F47" s="10"/>
      <c r="G47" s="468"/>
      <c r="H47" s="471">
        <f>F47*G47</f>
        <v>0</v>
      </c>
      <c r="I47" s="10"/>
      <c r="J47" s="468"/>
      <c r="K47" s="518">
        <f>I47*J47</f>
        <v>0</v>
      </c>
      <c r="L47" s="413"/>
      <c r="M47" s="416"/>
      <c r="N47" s="418"/>
      <c r="O47" s="413"/>
      <c r="P47" s="416"/>
      <c r="Q47" s="418"/>
      <c r="R47" s="413"/>
      <c r="S47" s="416"/>
      <c r="T47" s="418"/>
      <c r="U47" s="413"/>
      <c r="V47" s="416"/>
      <c r="W47" s="418"/>
    </row>
    <row r="48" spans="1:23" ht="26.4" hidden="1" x14ac:dyDescent="0.25">
      <c r="A48" s="605"/>
      <c r="B48" s="12" t="s">
        <v>1254</v>
      </c>
      <c r="C48" s="10"/>
      <c r="D48" s="14" t="s">
        <v>5342</v>
      </c>
      <c r="E48" s="10" t="s">
        <v>454</v>
      </c>
      <c r="F48" s="10">
        <v>0</v>
      </c>
      <c r="G48" s="468">
        <v>180</v>
      </c>
      <c r="H48" s="471">
        <f>F48*G48</f>
        <v>0</v>
      </c>
      <c r="I48" s="10">
        <v>0</v>
      </c>
      <c r="J48" s="468">
        <v>180</v>
      </c>
      <c r="K48" s="518">
        <f>I48*J48</f>
        <v>0</v>
      </c>
      <c r="L48" s="413"/>
      <c r="M48" s="416"/>
      <c r="N48" s="418"/>
      <c r="O48" s="413"/>
      <c r="P48" s="416"/>
      <c r="Q48" s="418"/>
      <c r="R48" s="413"/>
      <c r="S48" s="416"/>
      <c r="T48" s="418"/>
      <c r="U48" s="413"/>
      <c r="V48" s="416"/>
      <c r="W48" s="418"/>
    </row>
    <row r="49" spans="1:23" ht="15.6" hidden="1" x14ac:dyDescent="0.25">
      <c r="A49" s="605"/>
      <c r="B49" s="12" t="s">
        <v>1255</v>
      </c>
      <c r="C49" s="10"/>
      <c r="D49" s="28" t="s">
        <v>1256</v>
      </c>
      <c r="E49" s="10" t="s">
        <v>454</v>
      </c>
      <c r="F49" s="10">
        <v>0</v>
      </c>
      <c r="G49" s="468">
        <v>0</v>
      </c>
      <c r="H49" s="471">
        <f>F49*G49</f>
        <v>0</v>
      </c>
      <c r="I49" s="10">
        <v>0</v>
      </c>
      <c r="J49" s="468">
        <v>0</v>
      </c>
      <c r="K49" s="518">
        <f>I49*J49</f>
        <v>0</v>
      </c>
      <c r="L49" s="413"/>
      <c r="M49" s="416"/>
      <c r="N49" s="418"/>
      <c r="O49" s="413"/>
      <c r="P49" s="416"/>
      <c r="Q49" s="418"/>
      <c r="R49" s="413"/>
      <c r="S49" s="416"/>
      <c r="T49" s="418"/>
      <c r="U49" s="413"/>
      <c r="V49" s="416"/>
      <c r="W49" s="418"/>
    </row>
    <row r="50" spans="1:23" ht="66" hidden="1" x14ac:dyDescent="0.25">
      <c r="A50" s="605" t="s">
        <v>1257</v>
      </c>
      <c r="B50" s="12"/>
      <c r="C50" s="10"/>
      <c r="D50" s="607" t="s">
        <v>5343</v>
      </c>
      <c r="E50" s="10" t="s">
        <v>0</v>
      </c>
      <c r="F50" s="10">
        <v>0</v>
      </c>
      <c r="G50" s="468">
        <v>230</v>
      </c>
      <c r="H50" s="471">
        <f>F50*G50</f>
        <v>0</v>
      </c>
      <c r="I50" s="10">
        <v>0</v>
      </c>
      <c r="J50" s="468">
        <v>230</v>
      </c>
      <c r="K50" s="518">
        <f>I50*J50</f>
        <v>0</v>
      </c>
      <c r="L50" s="413"/>
      <c r="M50" s="416"/>
      <c r="N50" s="418"/>
      <c r="O50" s="413"/>
      <c r="P50" s="416"/>
      <c r="Q50" s="418"/>
      <c r="R50" s="413"/>
      <c r="S50" s="416"/>
      <c r="T50" s="418"/>
      <c r="U50" s="413"/>
      <c r="V50" s="416"/>
      <c r="W50" s="418"/>
    </row>
    <row r="51" spans="1:23" ht="26.4" hidden="1" x14ac:dyDescent="0.25">
      <c r="A51" s="605" t="s">
        <v>1258</v>
      </c>
      <c r="B51" s="12"/>
      <c r="C51" s="10"/>
      <c r="D51" s="607" t="s">
        <v>5344</v>
      </c>
      <c r="E51" s="10" t="s">
        <v>60</v>
      </c>
      <c r="F51" s="10">
        <v>0</v>
      </c>
      <c r="G51" s="468">
        <v>1800</v>
      </c>
      <c r="H51" s="471">
        <f>F51*G51</f>
        <v>0</v>
      </c>
      <c r="I51" s="10">
        <v>0</v>
      </c>
      <c r="J51" s="468">
        <v>1800</v>
      </c>
      <c r="K51" s="518">
        <f>I51*J51</f>
        <v>0</v>
      </c>
      <c r="L51" s="413"/>
      <c r="M51" s="416"/>
      <c r="N51" s="418"/>
      <c r="O51" s="413"/>
      <c r="P51" s="416"/>
      <c r="Q51" s="418"/>
      <c r="R51" s="413"/>
      <c r="S51" s="416"/>
      <c r="T51" s="418"/>
      <c r="U51" s="413"/>
      <c r="V51" s="416"/>
      <c r="W51" s="418"/>
    </row>
    <row r="52" spans="1:23" x14ac:dyDescent="0.25">
      <c r="A52" s="605" t="s">
        <v>1259</v>
      </c>
      <c r="B52" s="12"/>
      <c r="C52" s="10"/>
      <c r="D52" s="27" t="s">
        <v>1142</v>
      </c>
      <c r="E52" s="10"/>
      <c r="F52" s="10"/>
      <c r="G52" s="468"/>
      <c r="H52" s="471"/>
      <c r="I52" s="10"/>
      <c r="J52" s="468"/>
      <c r="K52" s="518"/>
      <c r="L52" s="413"/>
      <c r="M52" s="416"/>
      <c r="N52" s="418"/>
      <c r="O52" s="413"/>
      <c r="P52" s="416"/>
      <c r="Q52" s="418"/>
      <c r="R52" s="413"/>
      <c r="S52" s="416"/>
      <c r="T52" s="418"/>
      <c r="U52" s="413"/>
      <c r="V52" s="416"/>
      <c r="W52" s="418"/>
    </row>
    <row r="53" spans="1:23" x14ac:dyDescent="0.25">
      <c r="A53" s="605"/>
      <c r="B53" s="12" t="s">
        <v>1260</v>
      </c>
      <c r="C53" s="10"/>
      <c r="D53" s="14" t="s">
        <v>1144</v>
      </c>
      <c r="E53" s="10" t="s">
        <v>619</v>
      </c>
      <c r="F53" s="10">
        <v>1.5</v>
      </c>
      <c r="G53" s="468">
        <v>22000</v>
      </c>
      <c r="H53" s="471">
        <f t="shared" ref="H53:H58" si="0">F53*G53</f>
        <v>33000</v>
      </c>
      <c r="I53" s="10">
        <v>1.5</v>
      </c>
      <c r="J53" s="511"/>
      <c r="K53" s="518">
        <f t="shared" ref="K53:K58" si="1">I53*J53</f>
        <v>0</v>
      </c>
      <c r="L53" s="413"/>
      <c r="M53" s="416"/>
      <c r="N53" s="418"/>
      <c r="O53" s="413"/>
      <c r="P53" s="416"/>
      <c r="Q53" s="418"/>
      <c r="R53" s="413"/>
      <c r="S53" s="416"/>
      <c r="T53" s="418"/>
      <c r="U53" s="413"/>
      <c r="V53" s="416"/>
      <c r="W53" s="418"/>
    </row>
    <row r="54" spans="1:23" x14ac:dyDescent="0.25">
      <c r="A54" s="605"/>
      <c r="B54" s="12" t="s">
        <v>1261</v>
      </c>
      <c r="C54" s="10"/>
      <c r="D54" s="14" t="s">
        <v>1146</v>
      </c>
      <c r="E54" s="10" t="s">
        <v>619</v>
      </c>
      <c r="F54" s="10">
        <v>2</v>
      </c>
      <c r="G54" s="468">
        <v>22000</v>
      </c>
      <c r="H54" s="471">
        <f t="shared" si="0"/>
        <v>44000</v>
      </c>
      <c r="I54" s="10">
        <v>2</v>
      </c>
      <c r="J54" s="511"/>
      <c r="K54" s="518">
        <f t="shared" si="1"/>
        <v>0</v>
      </c>
      <c r="L54" s="413"/>
      <c r="M54" s="416"/>
      <c r="N54" s="418"/>
      <c r="O54" s="413"/>
      <c r="P54" s="416"/>
      <c r="Q54" s="418"/>
      <c r="R54" s="413"/>
      <c r="S54" s="416"/>
      <c r="T54" s="418"/>
      <c r="U54" s="413"/>
      <c r="V54" s="416"/>
      <c r="W54" s="418"/>
    </row>
    <row r="55" spans="1:23" x14ac:dyDescent="0.25">
      <c r="A55" s="605"/>
      <c r="B55" s="12" t="s">
        <v>1262</v>
      </c>
      <c r="C55" s="10"/>
      <c r="D55" s="28" t="s">
        <v>1148</v>
      </c>
      <c r="E55" s="10" t="s">
        <v>560</v>
      </c>
      <c r="F55" s="10">
        <v>4000</v>
      </c>
      <c r="G55" s="468">
        <v>25</v>
      </c>
      <c r="H55" s="471">
        <f t="shared" si="0"/>
        <v>100000</v>
      </c>
      <c r="I55" s="10">
        <v>4000</v>
      </c>
      <c r="J55" s="511"/>
      <c r="K55" s="518">
        <f t="shared" si="1"/>
        <v>0</v>
      </c>
      <c r="L55" s="413"/>
      <c r="M55" s="416"/>
      <c r="N55" s="418"/>
      <c r="O55" s="413"/>
      <c r="P55" s="416"/>
      <c r="Q55" s="418"/>
      <c r="R55" s="413"/>
      <c r="S55" s="416"/>
      <c r="T55" s="418"/>
      <c r="U55" s="413"/>
      <c r="V55" s="416"/>
      <c r="W55" s="418"/>
    </row>
    <row r="56" spans="1:23" hidden="1" x14ac:dyDescent="0.25">
      <c r="A56" s="605"/>
      <c r="B56" s="12" t="s">
        <v>1263</v>
      </c>
      <c r="C56" s="10"/>
      <c r="D56" s="28" t="s">
        <v>5302</v>
      </c>
      <c r="E56" s="10" t="s">
        <v>560</v>
      </c>
      <c r="F56" s="10"/>
      <c r="G56" s="468"/>
      <c r="H56" s="471">
        <f t="shared" si="0"/>
        <v>0</v>
      </c>
      <c r="I56" s="10"/>
      <c r="J56" s="468"/>
      <c r="K56" s="518">
        <f t="shared" si="1"/>
        <v>0</v>
      </c>
      <c r="L56" s="413"/>
      <c r="M56" s="416"/>
      <c r="N56" s="418"/>
      <c r="O56" s="413"/>
      <c r="P56" s="416"/>
      <c r="Q56" s="418"/>
      <c r="R56" s="413"/>
      <c r="S56" s="416"/>
      <c r="T56" s="418"/>
      <c r="U56" s="413"/>
      <c r="V56" s="416"/>
      <c r="W56" s="418"/>
    </row>
    <row r="57" spans="1:23" ht="26.4" x14ac:dyDescent="0.25">
      <c r="A57" s="605" t="s">
        <v>1264</v>
      </c>
      <c r="B57" s="12"/>
      <c r="C57" s="10"/>
      <c r="D57" s="607" t="s">
        <v>1265</v>
      </c>
      <c r="E57" s="10" t="s">
        <v>454</v>
      </c>
      <c r="F57" s="10">
        <v>1500</v>
      </c>
      <c r="G57" s="468">
        <v>35</v>
      </c>
      <c r="H57" s="471">
        <f t="shared" si="0"/>
        <v>52500</v>
      </c>
      <c r="I57" s="10">
        <v>1500</v>
      </c>
      <c r="J57" s="511"/>
      <c r="K57" s="518">
        <f t="shared" si="1"/>
        <v>0</v>
      </c>
      <c r="L57" s="413"/>
      <c r="M57" s="416"/>
      <c r="N57" s="418"/>
      <c r="O57" s="413"/>
      <c r="P57" s="416"/>
      <c r="Q57" s="418"/>
      <c r="R57" s="413"/>
      <c r="S57" s="416"/>
      <c r="T57" s="418"/>
      <c r="U57" s="413"/>
      <c r="V57" s="416"/>
      <c r="W57" s="418"/>
    </row>
    <row r="58" spans="1:23" ht="39.6" x14ac:dyDescent="0.25">
      <c r="A58" s="605" t="s">
        <v>1266</v>
      </c>
      <c r="B58" s="12"/>
      <c r="C58" s="10"/>
      <c r="D58" s="607" t="s">
        <v>1267</v>
      </c>
      <c r="E58" s="10" t="s">
        <v>0</v>
      </c>
      <c r="F58" s="10">
        <v>200</v>
      </c>
      <c r="G58" s="468">
        <v>480</v>
      </c>
      <c r="H58" s="471">
        <f t="shared" si="0"/>
        <v>96000</v>
      </c>
      <c r="I58" s="10">
        <v>200</v>
      </c>
      <c r="J58" s="511"/>
      <c r="K58" s="518">
        <f t="shared" si="1"/>
        <v>0</v>
      </c>
      <c r="L58" s="413"/>
      <c r="M58" s="416"/>
      <c r="N58" s="418"/>
      <c r="O58" s="413"/>
      <c r="P58" s="416"/>
      <c r="Q58" s="418"/>
      <c r="R58" s="413"/>
      <c r="S58" s="416"/>
      <c r="T58" s="418"/>
      <c r="U58" s="413"/>
      <c r="V58" s="416"/>
      <c r="W58" s="418"/>
    </row>
    <row r="59" spans="1:23" x14ac:dyDescent="0.25">
      <c r="A59" s="605" t="s">
        <v>1268</v>
      </c>
      <c r="B59" s="12"/>
      <c r="C59" s="10"/>
      <c r="D59" s="607" t="s">
        <v>1269</v>
      </c>
      <c r="E59" s="10"/>
      <c r="F59" s="10"/>
      <c r="G59" s="468"/>
      <c r="H59" s="471"/>
      <c r="I59" s="10"/>
      <c r="J59" s="468"/>
      <c r="K59" s="518"/>
      <c r="L59" s="413"/>
      <c r="M59" s="416"/>
      <c r="N59" s="418"/>
      <c r="O59" s="413"/>
      <c r="P59" s="416"/>
      <c r="Q59" s="418"/>
      <c r="R59" s="413"/>
      <c r="S59" s="416"/>
      <c r="T59" s="418"/>
      <c r="U59" s="413"/>
      <c r="V59" s="416"/>
      <c r="W59" s="418"/>
    </row>
    <row r="60" spans="1:23" x14ac:dyDescent="0.25">
      <c r="A60" s="605"/>
      <c r="B60" s="12" t="s">
        <v>1270</v>
      </c>
      <c r="C60" s="10"/>
      <c r="D60" s="610" t="s">
        <v>1271</v>
      </c>
      <c r="E60" s="10" t="s">
        <v>351</v>
      </c>
      <c r="F60" s="10">
        <v>100</v>
      </c>
      <c r="G60" s="468">
        <v>120</v>
      </c>
      <c r="H60" s="471">
        <f>F60*G60</f>
        <v>12000</v>
      </c>
      <c r="I60" s="10">
        <v>100</v>
      </c>
      <c r="J60" s="511"/>
      <c r="K60" s="518">
        <f>I60*J60</f>
        <v>0</v>
      </c>
      <c r="L60" s="413"/>
      <c r="M60" s="416"/>
      <c r="N60" s="418"/>
      <c r="O60" s="413"/>
      <c r="P60" s="416"/>
      <c r="Q60" s="418"/>
      <c r="R60" s="413"/>
      <c r="S60" s="416"/>
      <c r="T60" s="418"/>
      <c r="U60" s="413"/>
      <c r="V60" s="416"/>
      <c r="W60" s="418"/>
    </row>
    <row r="61" spans="1:23" ht="15.6" hidden="1" x14ac:dyDescent="0.25">
      <c r="A61" s="605"/>
      <c r="B61" s="12" t="s">
        <v>1272</v>
      </c>
      <c r="C61" s="10"/>
      <c r="D61" s="610" t="s">
        <v>1273</v>
      </c>
      <c r="E61" s="10" t="s">
        <v>454</v>
      </c>
      <c r="F61" s="10"/>
      <c r="G61" s="468"/>
      <c r="H61" s="471">
        <f>F61*G61</f>
        <v>0</v>
      </c>
      <c r="I61" s="10"/>
      <c r="J61" s="511"/>
      <c r="K61" s="518">
        <f>I61*J61</f>
        <v>0</v>
      </c>
      <c r="L61" s="413"/>
      <c r="M61" s="416"/>
      <c r="N61" s="418"/>
      <c r="O61" s="413"/>
      <c r="P61" s="416"/>
      <c r="Q61" s="418"/>
      <c r="R61" s="413"/>
      <c r="S61" s="416"/>
      <c r="T61" s="418"/>
      <c r="U61" s="413"/>
      <c r="V61" s="416"/>
      <c r="W61" s="418"/>
    </row>
    <row r="62" spans="1:23" ht="26.4" x14ac:dyDescent="0.25">
      <c r="A62" s="605" t="s">
        <v>1274</v>
      </c>
      <c r="B62" s="12"/>
      <c r="C62" s="10"/>
      <c r="D62" s="607" t="s">
        <v>5563</v>
      </c>
      <c r="E62" s="10" t="s">
        <v>60</v>
      </c>
      <c r="F62" s="10">
        <v>100</v>
      </c>
      <c r="G62" s="468">
        <v>550</v>
      </c>
      <c r="H62" s="471">
        <f>F62*G62</f>
        <v>55000</v>
      </c>
      <c r="I62" s="10">
        <v>100</v>
      </c>
      <c r="J62" s="511"/>
      <c r="K62" s="518">
        <f>I62*J62</f>
        <v>0</v>
      </c>
      <c r="L62" s="413"/>
      <c r="M62" s="416"/>
      <c r="N62" s="418"/>
      <c r="O62" s="413"/>
      <c r="P62" s="416"/>
      <c r="Q62" s="418"/>
      <c r="R62" s="413"/>
      <c r="S62" s="416"/>
      <c r="T62" s="418"/>
      <c r="U62" s="413"/>
      <c r="V62" s="416"/>
      <c r="W62" s="418"/>
    </row>
    <row r="63" spans="1:23" ht="14.4" thickBot="1" x14ac:dyDescent="0.3">
      <c r="A63" s="657"/>
      <c r="B63" s="658"/>
      <c r="C63" s="660"/>
      <c r="D63" s="878"/>
      <c r="E63" s="660"/>
      <c r="F63" s="660"/>
      <c r="G63" s="660"/>
      <c r="H63" s="805"/>
      <c r="I63" s="660"/>
      <c r="J63" s="660"/>
      <c r="K63" s="806"/>
      <c r="L63" s="413"/>
      <c r="M63" s="413"/>
      <c r="N63" s="877"/>
      <c r="O63" s="413"/>
      <c r="P63" s="413"/>
      <c r="Q63" s="877"/>
      <c r="R63" s="413"/>
      <c r="S63" s="413"/>
      <c r="T63" s="877"/>
      <c r="U63" s="413"/>
      <c r="V63" s="413"/>
      <c r="W63" s="877"/>
    </row>
    <row r="64" spans="1:23" ht="14.4" thickBot="1" x14ac:dyDescent="0.3">
      <c r="A64" s="635" t="s">
        <v>131</v>
      </c>
      <c r="B64" s="639"/>
      <c r="C64" s="639"/>
      <c r="D64" s="639"/>
      <c r="E64" s="593"/>
      <c r="F64" s="595"/>
      <c r="G64" s="595"/>
      <c r="H64" s="488">
        <f>SUM(H5:H63)</f>
        <v>1976375</v>
      </c>
      <c r="I64" s="595"/>
      <c r="J64" s="595"/>
      <c r="K64" s="489">
        <f>SUM(K5:K63)</f>
        <v>0</v>
      </c>
      <c r="L64" s="413"/>
      <c r="M64" s="413"/>
      <c r="N64" s="418"/>
      <c r="O64" s="413"/>
      <c r="P64" s="413"/>
      <c r="Q64" s="418"/>
      <c r="R64" s="413"/>
      <c r="S64" s="413"/>
      <c r="T64" s="418"/>
      <c r="U64" s="413"/>
      <c r="V64" s="413"/>
      <c r="W64" s="418"/>
    </row>
    <row r="1048340" spans="5:5" x14ac:dyDescent="0.25">
      <c r="E1048340" s="346"/>
    </row>
  </sheetData>
  <sheetProtection algorithmName="SHA-512" hashValue="lSq3qWDl665BBiH0KAp0GqKtf0aBd5q99IpmXdU3SVuptv+aK4x25X/rWcO7hSZL55jqjmb3GVAnp2bmZlOPww==" saltValue="WKOntLZjy797YVi8j8gMWg==" spinCount="100000" sheet="1" objects="1" scenarios="1"/>
  <mergeCells count="6">
    <mergeCell ref="U1:W1"/>
    <mergeCell ref="B1:D1"/>
    <mergeCell ref="O1:Q1"/>
    <mergeCell ref="R1:T1"/>
    <mergeCell ref="L1:N1"/>
    <mergeCell ref="E1:K1"/>
  </mergeCells>
  <pageMargins left="0.70866141732283472" right="0.70866141732283472" top="0.74803149606299213" bottom="0.74803149606299213" header="0.31496062992125984" footer="0.31496062992125984"/>
  <pageSetup paperSize="9" scale="71" orientation="portrait" r:id="rId1"/>
  <headerFooter>
    <oddFooter>&amp;LContract
Part C2: Pricing Data
Tender No: BFIA8202/2026/RFP&amp;RC2.2
Bill of Quantities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55338-C978-4D9E-8073-E2FA8B19B5AF}">
  <dimension ref="A2:AN25"/>
  <sheetViews>
    <sheetView topLeftCell="C1" workbookViewId="0">
      <selection activeCell="H20" sqref="H20"/>
    </sheetView>
  </sheetViews>
  <sheetFormatPr defaultColWidth="8.6640625" defaultRowHeight="12.6" x14ac:dyDescent="0.25"/>
  <cols>
    <col min="1" max="2" width="11.5546875" style="342" customWidth="1"/>
    <col min="3" max="3" width="20.5546875" style="315" bestFit="1" customWidth="1"/>
    <col min="4" max="4" width="11" style="315" bestFit="1" customWidth="1"/>
    <col min="5" max="5" width="10.6640625" style="315" customWidth="1"/>
    <col min="6" max="6" width="10.33203125" style="315" bestFit="1" customWidth="1"/>
    <col min="7" max="9" width="10" style="315" bestFit="1" customWidth="1"/>
    <col min="10" max="11" width="9" style="315" bestFit="1" customWidth="1"/>
    <col min="12" max="12" width="11.33203125" style="315" bestFit="1" customWidth="1"/>
    <col min="13" max="14" width="10.33203125" style="315" bestFit="1" customWidth="1"/>
    <col min="15" max="15" width="12" style="315" bestFit="1" customWidth="1"/>
    <col min="16" max="17" width="10.33203125" style="315" bestFit="1" customWidth="1"/>
    <col min="18" max="18" width="10" style="315" customWidth="1"/>
    <col min="19" max="20" width="14.33203125" style="315" customWidth="1"/>
    <col min="21" max="23" width="8.6640625" style="315"/>
    <col min="24" max="24" width="10.33203125" style="315" customWidth="1"/>
    <col min="25" max="25" width="10.33203125" style="315" bestFit="1" customWidth="1"/>
    <col min="26" max="26" width="8.6640625" style="315"/>
    <col min="27" max="27" width="15" style="315" customWidth="1"/>
    <col min="28" max="28" width="12.33203125" style="315" bestFit="1" customWidth="1"/>
    <col min="29" max="32" width="8.6640625" style="315"/>
    <col min="33" max="33" width="10.33203125" style="315" bestFit="1" customWidth="1"/>
    <col min="34" max="34" width="8.6640625" style="315"/>
    <col min="35" max="36" width="12.33203125" style="315" customWidth="1"/>
    <col min="37" max="37" width="12.33203125" style="315" bestFit="1" customWidth="1"/>
    <col min="38" max="38" width="8.6640625" style="315"/>
    <col min="39" max="39" width="11.33203125" style="315" bestFit="1" customWidth="1"/>
    <col min="40" max="40" width="12.33203125" style="315" bestFit="1" customWidth="1"/>
    <col min="41" max="16384" width="8.6640625" style="315"/>
  </cols>
  <sheetData>
    <row r="2" spans="1:40" ht="13.2" x14ac:dyDescent="0.25">
      <c r="C2" s="314" t="s">
        <v>4648</v>
      </c>
      <c r="D2" s="314" t="s">
        <v>4649</v>
      </c>
      <c r="E2" s="314" t="s">
        <v>4650</v>
      </c>
      <c r="F2" s="314" t="s">
        <v>4682</v>
      </c>
      <c r="G2" s="314"/>
      <c r="H2" s="314" t="s">
        <v>4684</v>
      </c>
      <c r="I2" s="314"/>
      <c r="J2" s="314" t="s">
        <v>4685</v>
      </c>
      <c r="O2" s="1094"/>
      <c r="P2" s="1094"/>
      <c r="Q2" s="1094"/>
      <c r="V2" s="1091" t="s">
        <v>4686</v>
      </c>
      <c r="W2" s="1092"/>
      <c r="X2" s="1092"/>
      <c r="Y2" s="1092"/>
      <c r="Z2" s="1092"/>
      <c r="AA2" s="317"/>
      <c r="AB2" s="318"/>
      <c r="AC2" s="314"/>
      <c r="AD2" s="1091" t="s">
        <v>4687</v>
      </c>
      <c r="AE2" s="1092"/>
      <c r="AF2" s="1092"/>
      <c r="AG2" s="1092"/>
      <c r="AH2" s="1092"/>
      <c r="AI2" s="1092"/>
      <c r="AJ2" s="1092"/>
      <c r="AK2" s="1093"/>
    </row>
    <row r="3" spans="1:40" ht="13.2" x14ac:dyDescent="0.25">
      <c r="A3" s="343" t="s">
        <v>4680</v>
      </c>
      <c r="B3" s="343" t="s">
        <v>4680</v>
      </c>
      <c r="C3" s="319">
        <v>1600</v>
      </c>
      <c r="D3" s="319">
        <v>6</v>
      </c>
      <c r="E3" s="319">
        <v>0</v>
      </c>
      <c r="F3" s="319">
        <v>11000</v>
      </c>
      <c r="G3" s="319"/>
      <c r="H3" s="319">
        <f>E3*F3</f>
        <v>0</v>
      </c>
      <c r="I3" s="319"/>
      <c r="J3" s="319"/>
      <c r="K3" s="320"/>
      <c r="O3" s="314"/>
      <c r="P3" s="314"/>
      <c r="Q3" s="314"/>
      <c r="V3" s="321"/>
      <c r="W3" s="321"/>
      <c r="X3" s="321"/>
      <c r="Y3" s="321"/>
      <c r="Z3" s="322"/>
      <c r="AA3" s="322"/>
      <c r="AB3" s="321"/>
      <c r="AD3" s="323"/>
      <c r="AE3" s="323"/>
      <c r="AF3" s="323"/>
      <c r="AG3" s="323"/>
      <c r="AH3" s="324"/>
      <c r="AI3" s="324"/>
      <c r="AJ3" s="324"/>
      <c r="AK3" s="323"/>
    </row>
    <row r="4" spans="1:40" x14ac:dyDescent="0.25">
      <c r="A4" s="343" t="s">
        <v>4683</v>
      </c>
      <c r="B4" s="343" t="s">
        <v>4681</v>
      </c>
      <c r="C4" s="319">
        <v>1500</v>
      </c>
      <c r="D4" s="319">
        <v>2</v>
      </c>
      <c r="E4" s="319"/>
      <c r="F4" s="319">
        <f>12950-F3</f>
        <v>1950</v>
      </c>
      <c r="G4" s="319"/>
      <c r="H4" s="319"/>
      <c r="I4" s="319"/>
      <c r="J4" s="319"/>
      <c r="K4" s="320"/>
      <c r="O4" s="314"/>
      <c r="P4" s="314"/>
      <c r="Q4" s="314"/>
      <c r="V4" s="314"/>
      <c r="W4" s="314"/>
      <c r="X4" s="314"/>
      <c r="Y4" s="314"/>
      <c r="Z4" s="314"/>
      <c r="AA4" s="325"/>
      <c r="AB4" s="325"/>
      <c r="AD4" s="314"/>
      <c r="AE4" s="314"/>
      <c r="AF4" s="314"/>
      <c r="AG4" s="314"/>
      <c r="AH4" s="314"/>
      <c r="AI4" s="325"/>
      <c r="AJ4" s="325">
        <f>AI4*AF4</f>
        <v>0</v>
      </c>
      <c r="AK4" s="325">
        <f>AF4*AH4*AI4</f>
        <v>0</v>
      </c>
      <c r="AL4" s="315">
        <v>0.7</v>
      </c>
      <c r="AM4" s="326">
        <f>AF4*AI4*AL4</f>
        <v>0</v>
      </c>
      <c r="AN4" s="326">
        <f>AK4-AM4</f>
        <v>0</v>
      </c>
    </row>
    <row r="5" spans="1:40" x14ac:dyDescent="0.25">
      <c r="A5" s="342" t="s">
        <v>4681</v>
      </c>
      <c r="B5" s="342" t="s">
        <v>4683</v>
      </c>
      <c r="C5" s="319">
        <v>200</v>
      </c>
      <c r="D5" s="319">
        <v>7</v>
      </c>
      <c r="E5" s="319"/>
      <c r="F5" s="319">
        <v>3600</v>
      </c>
      <c r="G5" s="319"/>
      <c r="H5" s="319"/>
      <c r="I5" s="319"/>
      <c r="J5" s="319"/>
      <c r="K5" s="320"/>
      <c r="O5" s="314"/>
      <c r="P5" s="314"/>
      <c r="Q5" s="314"/>
      <c r="V5" s="314"/>
      <c r="W5" s="314"/>
      <c r="X5" s="314"/>
      <c r="Y5" s="314"/>
      <c r="Z5" s="314"/>
      <c r="AA5" s="325"/>
      <c r="AB5" s="325"/>
      <c r="AD5" s="314"/>
      <c r="AE5" s="314"/>
      <c r="AF5" s="314"/>
      <c r="AG5" s="314"/>
      <c r="AH5" s="314"/>
      <c r="AI5" s="325"/>
      <c r="AJ5" s="325"/>
      <c r="AK5" s="325"/>
      <c r="AM5" s="326"/>
      <c r="AN5" s="326"/>
    </row>
    <row r="6" spans="1:40" x14ac:dyDescent="0.25">
      <c r="O6" s="314"/>
      <c r="P6" s="314"/>
      <c r="Q6" s="314"/>
      <c r="V6" s="314"/>
      <c r="W6" s="314"/>
      <c r="X6" s="314"/>
      <c r="Y6" s="314"/>
      <c r="Z6" s="314"/>
      <c r="AA6" s="325"/>
      <c r="AB6" s="325"/>
      <c r="AD6" s="314"/>
      <c r="AE6" s="314"/>
      <c r="AF6" s="314"/>
      <c r="AG6" s="314"/>
      <c r="AH6" s="314"/>
      <c r="AI6" s="325"/>
      <c r="AJ6" s="325"/>
      <c r="AK6" s="325"/>
      <c r="AM6" s="326"/>
      <c r="AN6" s="326"/>
    </row>
    <row r="7" spans="1:40" x14ac:dyDescent="0.25">
      <c r="O7" s="314"/>
      <c r="P7" s="314"/>
      <c r="Q7" s="314"/>
      <c r="V7" s="314"/>
      <c r="W7" s="314"/>
      <c r="X7" s="314"/>
      <c r="Y7" s="314"/>
      <c r="Z7" s="314"/>
      <c r="AA7" s="325"/>
      <c r="AB7" s="325"/>
      <c r="AD7" s="314"/>
      <c r="AE7" s="314"/>
      <c r="AF7" s="314"/>
      <c r="AG7" s="314"/>
      <c r="AH7" s="314"/>
      <c r="AI7" s="325"/>
      <c r="AJ7" s="325">
        <f t="shared" ref="AJ7:AJ22" si="0">AI7*AF7</f>
        <v>0</v>
      </c>
      <c r="AK7" s="325">
        <f t="shared" ref="AK7:AK22" si="1">AF7*AH7*AI7</f>
        <v>0</v>
      </c>
      <c r="AL7" s="315">
        <v>0.7</v>
      </c>
      <c r="AM7" s="326">
        <f t="shared" ref="AM7:AM22" si="2">AF7*AI7*AL7</f>
        <v>0</v>
      </c>
      <c r="AN7" s="326">
        <f t="shared" ref="AN7:AN22" si="3">AK7-AM7</f>
        <v>0</v>
      </c>
    </row>
    <row r="8" spans="1:40" x14ac:dyDescent="0.25">
      <c r="V8" s="314"/>
      <c r="W8" s="314"/>
      <c r="X8" s="314"/>
      <c r="Y8" s="314"/>
      <c r="Z8" s="314"/>
      <c r="AA8" s="325"/>
      <c r="AB8" s="325"/>
      <c r="AD8" s="314"/>
      <c r="AE8" s="314"/>
      <c r="AF8" s="314"/>
      <c r="AG8" s="314"/>
      <c r="AH8" s="314"/>
      <c r="AI8" s="314"/>
      <c r="AJ8" s="325">
        <f t="shared" si="0"/>
        <v>0</v>
      </c>
      <c r="AK8" s="325">
        <f t="shared" si="1"/>
        <v>0</v>
      </c>
      <c r="AL8" s="315">
        <v>0.7</v>
      </c>
      <c r="AM8" s="326">
        <f t="shared" si="2"/>
        <v>0</v>
      </c>
      <c r="AN8" s="326">
        <f t="shared" si="3"/>
        <v>0</v>
      </c>
    </row>
    <row r="9" spans="1:40" x14ac:dyDescent="0.25">
      <c r="C9" s="314" t="s">
        <v>4688</v>
      </c>
      <c r="D9" s="326">
        <f>AB21*0.4</f>
        <v>241400.78399999999</v>
      </c>
      <c r="H9" s="315">
        <v>603501.96</v>
      </c>
      <c r="V9" s="314"/>
      <c r="W9" s="314"/>
      <c r="X9" s="314"/>
      <c r="Y9" s="314"/>
      <c r="Z9" s="314"/>
      <c r="AA9" s="325"/>
      <c r="AB9" s="325"/>
      <c r="AD9" s="314"/>
      <c r="AE9" s="314"/>
      <c r="AF9" s="314"/>
      <c r="AG9" s="314"/>
      <c r="AH9" s="314"/>
      <c r="AI9" s="314"/>
      <c r="AJ9" s="325">
        <f t="shared" si="0"/>
        <v>0</v>
      </c>
      <c r="AK9" s="325">
        <f t="shared" si="1"/>
        <v>0</v>
      </c>
      <c r="AL9" s="315">
        <v>0.7</v>
      </c>
      <c r="AM9" s="326">
        <f t="shared" si="2"/>
        <v>0</v>
      </c>
      <c r="AN9" s="326">
        <f t="shared" si="3"/>
        <v>0</v>
      </c>
    </row>
    <row r="10" spans="1:40" x14ac:dyDescent="0.25">
      <c r="C10" s="314" t="s">
        <v>4689</v>
      </c>
      <c r="D10" s="326">
        <f>AB21*0.4</f>
        <v>241400.78399999999</v>
      </c>
      <c r="V10" s="314"/>
      <c r="W10" s="314"/>
      <c r="X10" s="314"/>
      <c r="Y10" s="314"/>
      <c r="Z10" s="314"/>
      <c r="AA10" s="325"/>
      <c r="AB10" s="325"/>
      <c r="AD10" s="314"/>
      <c r="AE10" s="314"/>
      <c r="AF10" s="314"/>
      <c r="AG10" s="314"/>
      <c r="AH10" s="314"/>
      <c r="AI10" s="314"/>
      <c r="AJ10" s="325">
        <f t="shared" si="0"/>
        <v>0</v>
      </c>
      <c r="AK10" s="325">
        <f t="shared" si="1"/>
        <v>0</v>
      </c>
      <c r="AL10" s="315">
        <v>0.7</v>
      </c>
      <c r="AM10" s="326">
        <f t="shared" si="2"/>
        <v>0</v>
      </c>
      <c r="AN10" s="326">
        <f t="shared" si="3"/>
        <v>0</v>
      </c>
    </row>
    <row r="11" spans="1:40" x14ac:dyDescent="0.25">
      <c r="C11" s="314" t="s">
        <v>4690</v>
      </c>
      <c r="D11" s="326">
        <f>AB21*0.1</f>
        <v>60350.195999999996</v>
      </c>
      <c r="E11" s="315" t="s">
        <v>4691</v>
      </c>
      <c r="V11" s="314"/>
      <c r="W11" s="314"/>
      <c r="X11" s="314"/>
      <c r="Y11" s="314"/>
      <c r="Z11" s="314"/>
      <c r="AA11" s="325"/>
      <c r="AB11" s="325"/>
      <c r="AD11" s="314"/>
      <c r="AE11" s="314"/>
      <c r="AF11" s="314"/>
      <c r="AG11" s="314"/>
      <c r="AH11" s="314"/>
      <c r="AI11" s="314"/>
      <c r="AJ11" s="325">
        <f t="shared" si="0"/>
        <v>0</v>
      </c>
      <c r="AK11" s="325">
        <f t="shared" si="1"/>
        <v>0</v>
      </c>
      <c r="AL11" s="315">
        <v>0.7</v>
      </c>
      <c r="AM11" s="326">
        <f t="shared" si="2"/>
        <v>0</v>
      </c>
      <c r="AN11" s="326">
        <f t="shared" si="3"/>
        <v>0</v>
      </c>
    </row>
    <row r="12" spans="1:40" x14ac:dyDescent="0.25">
      <c r="C12" s="314" t="s">
        <v>4692</v>
      </c>
      <c r="D12" s="327">
        <f>AB21*0.2</f>
        <v>120700.39199999999</v>
      </c>
      <c r="E12" s="315" t="s">
        <v>4693</v>
      </c>
      <c r="V12" s="314"/>
      <c r="W12" s="314"/>
      <c r="X12" s="314"/>
      <c r="Y12" s="314"/>
      <c r="Z12" s="314"/>
      <c r="AA12" s="325"/>
      <c r="AB12" s="325"/>
      <c r="AD12" s="314"/>
      <c r="AE12" s="314"/>
      <c r="AF12" s="314"/>
      <c r="AG12" s="314"/>
      <c r="AH12" s="314"/>
      <c r="AI12" s="314"/>
      <c r="AJ12" s="325">
        <f t="shared" si="0"/>
        <v>0</v>
      </c>
      <c r="AK12" s="325">
        <f t="shared" si="1"/>
        <v>0</v>
      </c>
      <c r="AL12" s="315">
        <v>0.7</v>
      </c>
      <c r="AM12" s="326">
        <f>AF12*AI12*AL12</f>
        <v>0</v>
      </c>
      <c r="AN12" s="326">
        <f t="shared" si="3"/>
        <v>0</v>
      </c>
    </row>
    <row r="13" spans="1:40" x14ac:dyDescent="0.25">
      <c r="D13" s="326">
        <f>SUM(D9:D12)</f>
        <v>663852.15599999996</v>
      </c>
      <c r="V13" s="314"/>
      <c r="W13" s="314"/>
      <c r="X13" s="314"/>
      <c r="Y13" s="314"/>
      <c r="Z13" s="314"/>
      <c r="AA13" s="325"/>
      <c r="AB13" s="325"/>
      <c r="AD13" s="314"/>
      <c r="AE13" s="314"/>
      <c r="AF13" s="314"/>
      <c r="AG13" s="314"/>
      <c r="AH13" s="314"/>
      <c r="AI13" s="314"/>
      <c r="AJ13" s="325">
        <f t="shared" si="0"/>
        <v>0</v>
      </c>
      <c r="AK13" s="325">
        <f t="shared" si="1"/>
        <v>0</v>
      </c>
      <c r="AL13" s="315">
        <v>0.7</v>
      </c>
      <c r="AM13" s="326">
        <f t="shared" si="2"/>
        <v>0</v>
      </c>
      <c r="AN13" s="326">
        <f t="shared" si="3"/>
        <v>0</v>
      </c>
    </row>
    <row r="14" spans="1:40" ht="13.2" x14ac:dyDescent="0.25">
      <c r="C14" s="1091" t="s">
        <v>4694</v>
      </c>
      <c r="D14" s="1092"/>
      <c r="E14" s="1092"/>
      <c r="F14" s="1092"/>
      <c r="G14" s="1092"/>
      <c r="H14" s="1092"/>
      <c r="I14" s="1092"/>
      <c r="J14" s="1092"/>
      <c r="K14" s="1092"/>
      <c r="L14" s="1092"/>
      <c r="M14" s="1092"/>
      <c r="N14" s="1092"/>
      <c r="O14" s="1092"/>
      <c r="P14" s="1092"/>
      <c r="Q14" s="1092"/>
      <c r="R14" s="1092"/>
      <c r="S14" s="1093"/>
      <c r="T14" s="328"/>
      <c r="V14" s="314"/>
      <c r="W14" s="314"/>
      <c r="X14" s="314"/>
      <c r="Y14" s="314"/>
      <c r="Z14" s="314"/>
      <c r="AA14" s="325"/>
      <c r="AB14" s="325"/>
      <c r="AD14" s="314"/>
      <c r="AE14" s="314"/>
      <c r="AF14" s="314"/>
      <c r="AG14" s="314"/>
      <c r="AH14" s="314"/>
      <c r="AI14" s="314"/>
      <c r="AJ14" s="325">
        <f t="shared" si="0"/>
        <v>0</v>
      </c>
      <c r="AK14" s="325">
        <f t="shared" si="1"/>
        <v>0</v>
      </c>
      <c r="AL14" s="315">
        <v>0.7</v>
      </c>
      <c r="AM14" s="326">
        <f t="shared" si="2"/>
        <v>0</v>
      </c>
      <c r="AN14" s="326">
        <f t="shared" si="3"/>
        <v>0</v>
      </c>
    </row>
    <row r="15" spans="1:40" s="330" customFormat="1" ht="13.2" x14ac:dyDescent="0.3">
      <c r="A15" s="344"/>
      <c r="B15" s="344"/>
      <c r="C15" s="329" t="s">
        <v>4694</v>
      </c>
      <c r="D15" s="1098" t="s">
        <v>4695</v>
      </c>
      <c r="E15" s="1098"/>
      <c r="F15" s="1098" t="s">
        <v>4696</v>
      </c>
      <c r="G15" s="1098"/>
      <c r="H15" s="1098"/>
      <c r="I15" s="1098"/>
      <c r="J15" s="1098"/>
      <c r="K15" s="1098"/>
      <c r="L15" s="1098"/>
      <c r="M15" s="1099" t="s">
        <v>4697</v>
      </c>
      <c r="N15" s="1100"/>
      <c r="O15" s="1100"/>
      <c r="P15" s="1100"/>
      <c r="Q15" s="329" t="s">
        <v>4698</v>
      </c>
      <c r="R15" s="329" t="s">
        <v>4698</v>
      </c>
      <c r="S15" s="329" t="s">
        <v>4699</v>
      </c>
      <c r="T15" s="330" t="s">
        <v>4700</v>
      </c>
      <c r="U15" s="330" t="s">
        <v>4701</v>
      </c>
      <c r="V15" s="314"/>
      <c r="W15" s="314"/>
      <c r="X15" s="314"/>
      <c r="Y15" s="314"/>
      <c r="Z15" s="314"/>
      <c r="AA15" s="325"/>
      <c r="AB15" s="325"/>
      <c r="AD15" s="314"/>
      <c r="AE15" s="314"/>
      <c r="AF15" s="314"/>
      <c r="AG15" s="314"/>
      <c r="AH15" s="314"/>
      <c r="AI15" s="314"/>
      <c r="AJ15" s="325">
        <f t="shared" si="0"/>
        <v>0</v>
      </c>
      <c r="AK15" s="325">
        <f t="shared" si="1"/>
        <v>0</v>
      </c>
      <c r="AL15" s="315">
        <v>0.7</v>
      </c>
      <c r="AM15" s="326">
        <f t="shared" si="2"/>
        <v>0</v>
      </c>
      <c r="AN15" s="326">
        <f t="shared" si="3"/>
        <v>0</v>
      </c>
    </row>
    <row r="16" spans="1:40" x14ac:dyDescent="0.25">
      <c r="C16" s="314" t="s">
        <v>4702</v>
      </c>
      <c r="D16" s="314" t="s">
        <v>4703</v>
      </c>
      <c r="E16" s="314" t="s">
        <v>4704</v>
      </c>
      <c r="F16" s="314" t="s">
        <v>4709</v>
      </c>
      <c r="G16" s="314" t="s">
        <v>4803</v>
      </c>
      <c r="H16" s="314" t="s">
        <v>4806</v>
      </c>
      <c r="I16" s="314" t="s">
        <v>4806</v>
      </c>
      <c r="J16" s="314" t="s">
        <v>4805</v>
      </c>
      <c r="K16" s="314" t="s">
        <v>4804</v>
      </c>
      <c r="L16" s="314" t="s">
        <v>4705</v>
      </c>
      <c r="M16" s="314" t="s">
        <v>4806</v>
      </c>
      <c r="N16" s="314" t="s">
        <v>4806</v>
      </c>
      <c r="O16" s="314" t="s">
        <v>4805</v>
      </c>
      <c r="P16" s="345" t="s">
        <v>4807</v>
      </c>
      <c r="Q16" s="314" t="s">
        <v>4706</v>
      </c>
      <c r="R16" s="314" t="s">
        <v>4707</v>
      </c>
      <c r="S16" s="314"/>
      <c r="V16" s="314"/>
      <c r="W16" s="314"/>
      <c r="X16" s="314"/>
      <c r="Y16" s="314"/>
      <c r="Z16" s="314"/>
      <c r="AA16" s="325"/>
      <c r="AB16" s="325"/>
      <c r="AD16" s="314"/>
      <c r="AE16" s="314"/>
      <c r="AF16" s="314"/>
      <c r="AG16" s="314"/>
      <c r="AH16" s="314"/>
      <c r="AI16" s="314"/>
      <c r="AJ16" s="325">
        <f t="shared" si="0"/>
        <v>0</v>
      </c>
      <c r="AK16" s="325">
        <f t="shared" si="1"/>
        <v>0</v>
      </c>
      <c r="AL16" s="315">
        <v>0.7</v>
      </c>
      <c r="AM16" s="326">
        <f t="shared" si="2"/>
        <v>0</v>
      </c>
      <c r="AN16" s="326">
        <f t="shared" si="3"/>
        <v>0</v>
      </c>
    </row>
    <row r="17" spans="3:40" ht="13.2" x14ac:dyDescent="0.25">
      <c r="C17" s="316" t="s">
        <v>4650</v>
      </c>
      <c r="D17" s="319">
        <v>0.04</v>
      </c>
      <c r="E17" s="332">
        <v>1.4E-2</v>
      </c>
      <c r="F17" s="332">
        <v>0.125</v>
      </c>
      <c r="G17" s="332">
        <v>0.15</v>
      </c>
      <c r="H17" s="331">
        <v>0.125</v>
      </c>
      <c r="I17" s="331">
        <v>0.15</v>
      </c>
      <c r="J17" s="331">
        <v>0.15</v>
      </c>
      <c r="K17" s="331">
        <v>0.15</v>
      </c>
      <c r="L17" s="332">
        <v>0.125</v>
      </c>
      <c r="M17" s="331">
        <v>0.125</v>
      </c>
      <c r="N17" s="331">
        <v>0.15</v>
      </c>
      <c r="O17" s="331">
        <v>0.2</v>
      </c>
      <c r="P17" s="332">
        <v>0.125</v>
      </c>
      <c r="Q17" s="332">
        <v>0.15</v>
      </c>
      <c r="R17" s="332">
        <v>0.15</v>
      </c>
      <c r="S17" s="333"/>
      <c r="T17" s="315">
        <v>0.2</v>
      </c>
      <c r="V17" s="314"/>
      <c r="W17" s="314"/>
      <c r="X17" s="314"/>
      <c r="Y17" s="314"/>
      <c r="Z17" s="314"/>
      <c r="AA17" s="325"/>
      <c r="AB17" s="325"/>
      <c r="AD17" s="314"/>
      <c r="AE17" s="314"/>
      <c r="AF17" s="314"/>
      <c r="AG17" s="314"/>
      <c r="AH17" s="314"/>
      <c r="AI17" s="314"/>
      <c r="AJ17" s="325">
        <f t="shared" si="0"/>
        <v>0</v>
      </c>
      <c r="AK17" s="325">
        <f t="shared" si="1"/>
        <v>0</v>
      </c>
      <c r="AL17" s="315">
        <v>0.7</v>
      </c>
      <c r="AM17" s="326">
        <f t="shared" si="2"/>
        <v>0</v>
      </c>
      <c r="AN17" s="326">
        <f t="shared" si="3"/>
        <v>0</v>
      </c>
    </row>
    <row r="18" spans="3:40" ht="13.2" x14ac:dyDescent="0.25">
      <c r="C18" s="316" t="s">
        <v>4649</v>
      </c>
      <c r="D18" s="1101">
        <f>D3</f>
        <v>6</v>
      </c>
      <c r="E18" s="1102"/>
      <c r="F18" s="1101">
        <f>D18+0.3</f>
        <v>6.3</v>
      </c>
      <c r="G18" s="1103"/>
      <c r="H18" s="1103"/>
      <c r="I18" s="1103"/>
      <c r="J18" s="1103"/>
      <c r="K18" s="1103"/>
      <c r="L18" s="1103"/>
      <c r="M18" s="1101">
        <f>F18+0.3</f>
        <v>6.6</v>
      </c>
      <c r="N18" s="1103"/>
      <c r="O18" s="1103"/>
      <c r="P18" s="1103"/>
      <c r="Q18" s="319">
        <f>M18+0.3</f>
        <v>6.8999999999999995</v>
      </c>
      <c r="R18" s="319">
        <f>Q18</f>
        <v>6.8999999999999995</v>
      </c>
      <c r="S18" s="325"/>
      <c r="T18" s="326">
        <v>2</v>
      </c>
      <c r="V18" s="314"/>
      <c r="W18" s="314"/>
      <c r="X18" s="314"/>
      <c r="Y18" s="314"/>
      <c r="Z18" s="314"/>
      <c r="AA18" s="325"/>
      <c r="AB18" s="325"/>
      <c r="AD18" s="314"/>
      <c r="AE18" s="314"/>
      <c r="AF18" s="314"/>
      <c r="AG18" s="314"/>
      <c r="AH18" s="314"/>
      <c r="AI18" s="314"/>
      <c r="AJ18" s="325">
        <f t="shared" si="0"/>
        <v>0</v>
      </c>
      <c r="AK18" s="325">
        <f t="shared" si="1"/>
        <v>0</v>
      </c>
      <c r="AL18" s="315">
        <v>0.7</v>
      </c>
      <c r="AM18" s="326">
        <f t="shared" si="2"/>
        <v>0</v>
      </c>
      <c r="AN18" s="326">
        <f t="shared" si="3"/>
        <v>0</v>
      </c>
    </row>
    <row r="19" spans="3:40" ht="13.8" thickBot="1" x14ac:dyDescent="0.3">
      <c r="C19" s="316" t="s">
        <v>4682</v>
      </c>
      <c r="D19" s="325">
        <f>F4</f>
        <v>1950</v>
      </c>
      <c r="E19" s="325">
        <f>F3</f>
        <v>11000</v>
      </c>
      <c r="F19" s="325">
        <f>F3</f>
        <v>11000</v>
      </c>
      <c r="G19" s="325">
        <f>F3+F4</f>
        <v>12950</v>
      </c>
      <c r="H19" s="325">
        <f>F19</f>
        <v>11000</v>
      </c>
      <c r="I19" s="325">
        <f>G19</f>
        <v>12950</v>
      </c>
      <c r="J19" s="325">
        <f>F4</f>
        <v>1950</v>
      </c>
      <c r="K19" s="325">
        <f>F5</f>
        <v>3600</v>
      </c>
      <c r="L19" s="325">
        <f>F3+F4</f>
        <v>12950</v>
      </c>
      <c r="M19" s="336">
        <f>F3</f>
        <v>11000</v>
      </c>
      <c r="N19" s="336">
        <f>G3</f>
        <v>0</v>
      </c>
      <c r="O19" s="336">
        <f>F4</f>
        <v>1950</v>
      </c>
      <c r="P19" s="336">
        <f>F3+F4</f>
        <v>12950</v>
      </c>
      <c r="Q19" s="336">
        <f>P19</f>
        <v>12950</v>
      </c>
      <c r="R19" s="314">
        <f>C3*R18</f>
        <v>11040</v>
      </c>
      <c r="S19" s="325"/>
      <c r="T19" s="326">
        <f>T18*C3</f>
        <v>3200</v>
      </c>
      <c r="V19" s="334"/>
      <c r="W19" s="334"/>
      <c r="X19" s="334"/>
      <c r="Y19" s="334"/>
      <c r="Z19" s="334"/>
      <c r="AA19" s="335"/>
      <c r="AB19" s="335"/>
      <c r="AD19" s="314"/>
      <c r="AE19" s="314"/>
      <c r="AF19" s="314"/>
      <c r="AG19" s="314"/>
      <c r="AH19" s="314"/>
      <c r="AI19" s="314"/>
      <c r="AJ19" s="325">
        <f t="shared" si="0"/>
        <v>0</v>
      </c>
      <c r="AK19" s="325">
        <f t="shared" si="1"/>
        <v>0</v>
      </c>
      <c r="AL19" s="315">
        <v>0.7</v>
      </c>
      <c r="AM19" s="326">
        <f t="shared" si="2"/>
        <v>0</v>
      </c>
      <c r="AN19" s="326">
        <f t="shared" si="3"/>
        <v>0</v>
      </c>
    </row>
    <row r="20" spans="3:40" ht="13.8" thickBot="1" x14ac:dyDescent="0.3">
      <c r="C20" s="314" t="s">
        <v>4684</v>
      </c>
      <c r="D20" s="336">
        <f>ROUNDUP((((F4)*D17*1.15)),0)</f>
        <v>90</v>
      </c>
      <c r="E20" s="314">
        <f>E19*E17*0.75</f>
        <v>115.5</v>
      </c>
      <c r="F20" s="336">
        <f>ROUNDUP(((F3*F17*1.15)+(F4*0.2*1.15)),0)</f>
        <v>2030</v>
      </c>
      <c r="G20" s="336">
        <f>ROUNDUP((((F3)*0.15*1.15)),0)</f>
        <v>1898</v>
      </c>
      <c r="H20" s="336">
        <f>ROUNDUP(((F3*H17*1.1)+(F4*0.15*1.15)),0)</f>
        <v>1849</v>
      </c>
      <c r="I20" s="336">
        <f>ROUNDUP(((F3*I17*1.15)+(F4*0.15*1.15)),0)</f>
        <v>2234</v>
      </c>
      <c r="J20" s="336">
        <f>ROUNDUP(((F4*0.2*1.15)),0)</f>
        <v>449</v>
      </c>
      <c r="K20" s="336">
        <f>ROUNDUP((((F5)*K17*1.15)),0)</f>
        <v>621</v>
      </c>
      <c r="L20" s="336">
        <f>ROUNDUP(((F3*L17*1.15)+(F4*0.15*1.15)),0)</f>
        <v>1918</v>
      </c>
      <c r="M20" s="336">
        <f>ROUNDUP(((F3*M17*1.15)+(G4*0.15*1.15)),0)</f>
        <v>1582</v>
      </c>
      <c r="N20" s="336">
        <f>ROUNDUP(((F3*N17*1.1)+(H4*0.15*1.15)),0)</f>
        <v>1815</v>
      </c>
      <c r="O20" s="336">
        <f>ROUNDUP(((G3*O17*1.15)+(F4*0.2*1.15)),0)</f>
        <v>449</v>
      </c>
      <c r="P20" s="336">
        <f>ROUNDUP(((F3*P17*1.1)+(F4*0.175*1.1)),0)</f>
        <v>1888</v>
      </c>
      <c r="Q20" s="336">
        <f>ROUNDUP(((Q19*Q17*1.1)+(H4*0.15*1.1)),0)</f>
        <v>2137</v>
      </c>
      <c r="R20" s="336">
        <f>ROUNDUP(((R19*R17*1.1)+(I4*0.15*1.1)),0)</f>
        <v>1822</v>
      </c>
      <c r="S20" s="314"/>
      <c r="T20" s="336">
        <f>T19*T17</f>
        <v>640</v>
      </c>
      <c r="V20" s="337"/>
      <c r="W20" s="338"/>
      <c r="X20" s="338"/>
      <c r="Y20" s="338"/>
      <c r="Z20" s="338"/>
      <c r="AA20" s="339"/>
      <c r="AB20" s="340">
        <f>SUM(AB4:AB19)</f>
        <v>0</v>
      </c>
      <c r="AD20" s="337"/>
      <c r="AE20" s="338"/>
      <c r="AF20" s="338"/>
      <c r="AG20" s="338"/>
      <c r="AH20" s="338"/>
      <c r="AI20" s="339"/>
      <c r="AJ20" s="340">
        <f>SUM(AJ4:AJ19)</f>
        <v>0</v>
      </c>
      <c r="AK20" s="340">
        <v>240777.58</v>
      </c>
      <c r="AL20" s="340">
        <f>SUM(AL4:AL19)</f>
        <v>9.7999999999999989</v>
      </c>
      <c r="AM20" s="340">
        <f>SUM(AM4:AM19)</f>
        <v>0</v>
      </c>
      <c r="AN20" s="340">
        <f>AK20-AM20</f>
        <v>240777.58</v>
      </c>
    </row>
    <row r="21" spans="3:40" ht="13.8" thickBot="1" x14ac:dyDescent="0.3">
      <c r="C21" s="314" t="s">
        <v>4685</v>
      </c>
      <c r="D21" s="314">
        <f>D20*2.5</f>
        <v>225</v>
      </c>
      <c r="E21" s="314"/>
      <c r="F21" s="314"/>
      <c r="G21" s="314">
        <v>544</v>
      </c>
      <c r="H21" s="314"/>
      <c r="I21" s="314"/>
      <c r="J21" s="314"/>
      <c r="K21" s="314"/>
      <c r="L21" s="314">
        <f>L20*2.5</f>
        <v>4795</v>
      </c>
      <c r="M21" s="314">
        <f>(M20)*2150*3.5%/1000</f>
        <v>119.04550000000002</v>
      </c>
      <c r="N21" s="314"/>
      <c r="O21" s="314">
        <f>(O20)*2150*3.5%/1000</f>
        <v>33.78725</v>
      </c>
      <c r="P21" s="314">
        <f>(P20)*2150*2.5%/1000</f>
        <v>101.48</v>
      </c>
      <c r="Q21" s="314"/>
      <c r="R21" s="314"/>
      <c r="S21" s="314"/>
      <c r="V21" s="1095" t="s">
        <v>4708</v>
      </c>
      <c r="W21" s="1096"/>
      <c r="X21" s="1096"/>
      <c r="Y21" s="1096"/>
      <c r="Z21" s="1096"/>
      <c r="AA21" s="1097"/>
      <c r="AB21" s="340">
        <v>603501.96</v>
      </c>
      <c r="AD21" s="1095" t="s">
        <v>4708</v>
      </c>
      <c r="AE21" s="1096"/>
      <c r="AF21" s="1096"/>
      <c r="AG21" s="1096"/>
      <c r="AH21" s="1096"/>
      <c r="AI21" s="1096"/>
      <c r="AJ21" s="1097"/>
      <c r="AK21" s="340">
        <v>240777.58</v>
      </c>
      <c r="AL21" s="315">
        <v>0.7</v>
      </c>
      <c r="AM21" s="326">
        <f t="shared" si="2"/>
        <v>0</v>
      </c>
      <c r="AN21" s="326" t="e">
        <f>#REF!-AM21</f>
        <v>#REF!</v>
      </c>
    </row>
    <row r="22" spans="3:40" x14ac:dyDescent="0.25">
      <c r="F22" s="341">
        <f>F4*0.15*1.45</f>
        <v>424.125</v>
      </c>
      <c r="G22" s="336">
        <f>(G20)*2150*2.5%/1000</f>
        <v>102.0175</v>
      </c>
      <c r="H22" s="336">
        <f>(H20)*2150*2.5%/1000</f>
        <v>99.383750000000006</v>
      </c>
      <c r="I22" s="336">
        <f>(I20)*2150*2.5%/1000</f>
        <v>120.0775</v>
      </c>
      <c r="J22" s="336">
        <f>(J20)*2150*2.5%/1000</f>
        <v>24.133749999999999</v>
      </c>
      <c r="K22" s="336">
        <f>(K20)*2150*2.5%/1000</f>
        <v>33.378749999999997</v>
      </c>
      <c r="L22" s="341">
        <f>L20*2150*0.025</f>
        <v>103092.5</v>
      </c>
      <c r="V22" s="314"/>
      <c r="W22" s="314"/>
      <c r="X22" s="314"/>
      <c r="Y22" s="314"/>
      <c r="Z22" s="314"/>
      <c r="AA22" s="325"/>
      <c r="AB22" s="325"/>
      <c r="AD22" s="314"/>
      <c r="AE22" s="314"/>
      <c r="AF22" s="314"/>
      <c r="AG22" s="314"/>
      <c r="AH22" s="314"/>
      <c r="AI22" s="314"/>
      <c r="AJ22" s="325">
        <f t="shared" si="0"/>
        <v>0</v>
      </c>
      <c r="AK22" s="325">
        <f t="shared" si="1"/>
        <v>0</v>
      </c>
      <c r="AL22" s="315">
        <v>0.7</v>
      </c>
      <c r="AM22" s="326">
        <f t="shared" si="2"/>
        <v>0</v>
      </c>
      <c r="AN22" s="326">
        <f t="shared" si="3"/>
        <v>0</v>
      </c>
    </row>
    <row r="23" spans="3:40" x14ac:dyDescent="0.25">
      <c r="H23" s="336">
        <f>(H20)*2150*2.5%/1000</f>
        <v>99.383750000000006</v>
      </c>
      <c r="I23" s="336">
        <f>(I20)*2150*2.5%/1000</f>
        <v>120.0775</v>
      </c>
      <c r="L23" s="336">
        <f>(L20)*2150*1%/1000</f>
        <v>41.237000000000002</v>
      </c>
      <c r="AA23" s="326"/>
      <c r="AB23" s="326"/>
      <c r="AJ23" s="326"/>
      <c r="AK23" s="326"/>
      <c r="AM23" s="326"/>
      <c r="AN23" s="326"/>
    </row>
    <row r="25" spans="3:40" x14ac:dyDescent="0.25">
      <c r="E25" s="315">
        <f>3600*0.02</f>
        <v>72</v>
      </c>
    </row>
  </sheetData>
  <mergeCells count="12">
    <mergeCell ref="C14:S14"/>
    <mergeCell ref="O2:Q2"/>
    <mergeCell ref="V2:Z2"/>
    <mergeCell ref="AD2:AK2"/>
    <mergeCell ref="V21:AA21"/>
    <mergeCell ref="AD21:AJ21"/>
    <mergeCell ref="D15:E15"/>
    <mergeCell ref="F15:L15"/>
    <mergeCell ref="M15:P15"/>
    <mergeCell ref="D18:E18"/>
    <mergeCell ref="F18:L18"/>
    <mergeCell ref="M18:P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7A28-55CC-4276-91C3-8A242EC1F58A}">
  <sheetPr codeName="Sheet16"/>
  <dimension ref="A1:W1048344"/>
  <sheetViews>
    <sheetView view="pageBreakPreview" zoomScale="90" zoomScaleNormal="100" zoomScaleSheetLayoutView="90" workbookViewId="0">
      <selection activeCell="G30" sqref="G30"/>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23.33203125" style="11" bestFit="1" customWidth="1"/>
    <col min="6" max="8" width="20.6640625" style="11" hidden="1" customWidth="1"/>
    <col min="9" max="9" width="6.6640625" style="11" bestFit="1" customWidth="1"/>
    <col min="10" max="10" width="13" style="11" bestFit="1" customWidth="1"/>
    <col min="11" max="11" width="14.6640625" style="11" bestFit="1" customWidth="1"/>
    <col min="12" max="13" width="12.5546875" style="11" customWidth="1"/>
    <col min="14" max="14" width="14.6640625" style="11" bestFit="1" customWidth="1"/>
    <col min="15" max="15" width="6.6640625" style="11" bestFit="1" customWidth="1"/>
    <col min="16" max="16" width="13" style="11" bestFit="1" customWidth="1"/>
    <col min="17" max="17" width="14.6640625" style="11" bestFit="1" customWidth="1"/>
    <col min="18" max="18" width="6.6640625" style="11" bestFit="1" customWidth="1"/>
    <col min="19" max="19" width="13" style="11" bestFit="1" customWidth="1"/>
    <col min="20" max="20" width="14.6640625" style="11" bestFit="1" customWidth="1"/>
    <col min="21" max="21" width="6.6640625" style="11" bestFit="1" customWidth="1"/>
    <col min="22" max="22" width="13" style="11" bestFit="1" customWidth="1"/>
    <col min="23" max="23" width="14.664062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8.95" customHeight="1" thickBot="1" x14ac:dyDescent="0.3">
      <c r="A1" s="591" t="s">
        <v>1285</v>
      </c>
      <c r="B1" s="1072" t="str">
        <f>'C1.2'!B1</f>
        <v>ACSA - BFIA 8202/2026  
FOR: CONTRACTOR APPOINTMENT FOR THE CONSTRUCTION OF UNDERGROUND MAIN WATER LINE AND REHABILITATION OF SERVICE ROADS AT BRAM FISCHER INTERNATIONAL AIRPORT FOR A PERIOD OF 12 MONTHS</v>
      </c>
      <c r="C1" s="1072"/>
      <c r="D1" s="1072"/>
      <c r="E1" s="1073" t="s">
        <v>1286</v>
      </c>
      <c r="F1" s="1073"/>
      <c r="G1" s="1073"/>
      <c r="H1" s="1073"/>
      <c r="I1" s="1073"/>
      <c r="J1" s="1073"/>
      <c r="K1" s="1074"/>
      <c r="L1" s="1076"/>
      <c r="M1" s="1076"/>
      <c r="N1" s="1076"/>
      <c r="O1" s="1076"/>
      <c r="P1" s="1076"/>
      <c r="Q1" s="1076"/>
      <c r="R1" s="1076"/>
      <c r="S1" s="1076"/>
      <c r="T1" s="1076"/>
      <c r="U1" s="1076"/>
      <c r="V1" s="1076"/>
      <c r="W1" s="1076"/>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776"/>
      <c r="H3" s="776"/>
      <c r="I3" s="775"/>
      <c r="J3" s="776"/>
      <c r="K3" s="777"/>
      <c r="L3" s="16"/>
      <c r="M3" s="16"/>
      <c r="N3" s="16"/>
      <c r="O3" s="604"/>
      <c r="P3" s="16"/>
      <c r="Q3" s="16"/>
      <c r="R3" s="604"/>
      <c r="S3" s="16"/>
      <c r="T3" s="16"/>
      <c r="U3" s="604"/>
      <c r="V3" s="16"/>
      <c r="W3" s="16"/>
    </row>
    <row r="4" spans="1:23" x14ac:dyDescent="0.25">
      <c r="A4" s="645"/>
      <c r="B4" s="646"/>
      <c r="C4" s="876"/>
      <c r="D4" s="616"/>
      <c r="E4" s="10"/>
      <c r="F4" s="10"/>
      <c r="G4" s="616"/>
      <c r="H4" s="616"/>
      <c r="I4" s="10"/>
      <c r="J4" s="616"/>
      <c r="K4" s="647"/>
      <c r="L4" s="16"/>
      <c r="M4" s="16"/>
      <c r="N4" s="16"/>
      <c r="O4" s="604"/>
      <c r="P4" s="16"/>
      <c r="Q4" s="16"/>
      <c r="R4" s="604"/>
      <c r="S4" s="16"/>
      <c r="T4" s="16"/>
      <c r="U4" s="604"/>
      <c r="V4" s="16"/>
      <c r="W4" s="16"/>
    </row>
    <row r="5" spans="1:23" ht="35.4" customHeight="1" x14ac:dyDescent="0.25">
      <c r="A5" s="741" t="s">
        <v>1287</v>
      </c>
      <c r="B5" s="742"/>
      <c r="C5" s="743"/>
      <c r="D5" s="27" t="s">
        <v>1288</v>
      </c>
      <c r="E5" s="15"/>
      <c r="F5" s="15"/>
      <c r="G5" s="14"/>
      <c r="H5" s="122"/>
      <c r="I5" s="15"/>
      <c r="J5" s="14"/>
      <c r="K5" s="879"/>
      <c r="L5" s="880"/>
      <c r="M5" s="880"/>
      <c r="N5" s="880"/>
      <c r="O5" s="201"/>
      <c r="P5" s="31"/>
      <c r="Q5" s="880"/>
      <c r="R5" s="201"/>
      <c r="S5" s="31"/>
      <c r="T5" s="880"/>
      <c r="U5" s="201"/>
      <c r="V5" s="31"/>
      <c r="W5" s="880"/>
    </row>
    <row r="6" spans="1:23" ht="15.6" x14ac:dyDescent="0.25">
      <c r="A6" s="741"/>
      <c r="B6" s="742" t="s">
        <v>1289</v>
      </c>
      <c r="C6" s="743"/>
      <c r="D6" s="610" t="s">
        <v>5345</v>
      </c>
      <c r="E6" s="15" t="s">
        <v>351</v>
      </c>
      <c r="F6" s="15">
        <v>1</v>
      </c>
      <c r="G6" s="124">
        <v>50000</v>
      </c>
      <c r="H6" s="467">
        <f>F6*G6</f>
        <v>50000</v>
      </c>
      <c r="I6" s="15">
        <v>1</v>
      </c>
      <c r="J6" s="890"/>
      <c r="K6" s="517">
        <f t="shared" ref="K6:K10" si="0">I6*J6</f>
        <v>0</v>
      </c>
      <c r="L6" s="201"/>
      <c r="M6" s="495"/>
      <c r="N6" s="470"/>
      <c r="O6" s="201"/>
      <c r="P6" s="495"/>
      <c r="Q6" s="470"/>
      <c r="R6" s="201"/>
      <c r="S6" s="495"/>
      <c r="T6" s="470"/>
      <c r="U6" s="201"/>
      <c r="V6" s="495"/>
      <c r="W6" s="470"/>
    </row>
    <row r="7" spans="1:23" ht="15.6" hidden="1" x14ac:dyDescent="0.25">
      <c r="A7" s="741"/>
      <c r="B7" s="742" t="s">
        <v>1290</v>
      </c>
      <c r="C7" s="743"/>
      <c r="D7" s="610" t="s">
        <v>5346</v>
      </c>
      <c r="E7" s="15" t="s">
        <v>351</v>
      </c>
      <c r="F7" s="15"/>
      <c r="G7" s="124"/>
      <c r="H7" s="467">
        <f>F7*G7</f>
        <v>0</v>
      </c>
      <c r="I7" s="15"/>
      <c r="J7" s="461"/>
      <c r="K7" s="517">
        <f t="shared" si="0"/>
        <v>0</v>
      </c>
      <c r="L7" s="201"/>
      <c r="M7" s="495"/>
      <c r="N7" s="470"/>
      <c r="O7" s="201"/>
      <c r="P7" s="495"/>
      <c r="Q7" s="470"/>
      <c r="R7" s="201"/>
      <c r="S7" s="495"/>
      <c r="T7" s="470"/>
      <c r="U7" s="201"/>
      <c r="V7" s="495"/>
      <c r="W7" s="470"/>
    </row>
    <row r="8" spans="1:23" ht="15.6" hidden="1" x14ac:dyDescent="0.25">
      <c r="A8" s="741"/>
      <c r="B8" s="742" t="s">
        <v>1291</v>
      </c>
      <c r="C8" s="743"/>
      <c r="D8" s="610" t="s">
        <v>5347</v>
      </c>
      <c r="E8" s="15" t="s">
        <v>351</v>
      </c>
      <c r="F8" s="15"/>
      <c r="G8" s="124"/>
      <c r="H8" s="467">
        <f>F8*G8</f>
        <v>0</v>
      </c>
      <c r="I8" s="15"/>
      <c r="J8" s="461"/>
      <c r="K8" s="517">
        <f t="shared" si="0"/>
        <v>0</v>
      </c>
      <c r="L8" s="201"/>
      <c r="M8" s="495" t="s">
        <v>4997</v>
      </c>
      <c r="N8" s="470" t="s">
        <v>4998</v>
      </c>
      <c r="O8" s="201"/>
      <c r="P8" s="495"/>
      <c r="Q8" s="470"/>
      <c r="R8" s="201"/>
      <c r="S8" s="495"/>
      <c r="T8" s="470"/>
      <c r="U8" s="201"/>
      <c r="V8" s="495"/>
      <c r="W8" s="470"/>
    </row>
    <row r="9" spans="1:23" ht="15.6" hidden="1" x14ac:dyDescent="0.25">
      <c r="A9" s="741"/>
      <c r="B9" s="742" t="s">
        <v>1292</v>
      </c>
      <c r="C9" s="743"/>
      <c r="D9" s="610" t="s">
        <v>5348</v>
      </c>
      <c r="E9" s="15" t="s">
        <v>351</v>
      </c>
      <c r="F9" s="15"/>
      <c r="G9" s="124"/>
      <c r="H9" s="467">
        <f>F9*G9</f>
        <v>0</v>
      </c>
      <c r="I9" s="15"/>
      <c r="J9" s="461"/>
      <c r="K9" s="517">
        <f t="shared" si="0"/>
        <v>0</v>
      </c>
      <c r="L9" s="201"/>
      <c r="M9" s="881">
        <v>1753</v>
      </c>
      <c r="N9" s="470" t="s">
        <v>4996</v>
      </c>
      <c r="O9" s="201"/>
      <c r="P9" s="495"/>
      <c r="Q9" s="470"/>
      <c r="R9" s="201"/>
      <c r="S9" s="495"/>
      <c r="T9" s="470"/>
      <c r="U9" s="201"/>
      <c r="V9" s="495"/>
      <c r="W9" s="470"/>
    </row>
    <row r="10" spans="1:23" ht="15.6" hidden="1" x14ac:dyDescent="0.25">
      <c r="A10" s="741"/>
      <c r="B10" s="742" t="s">
        <v>1293</v>
      </c>
      <c r="C10" s="743"/>
      <c r="D10" s="610" t="s">
        <v>5349</v>
      </c>
      <c r="E10" s="15" t="s">
        <v>351</v>
      </c>
      <c r="F10" s="15"/>
      <c r="G10" s="124"/>
      <c r="H10" s="467">
        <f>F10*G10</f>
        <v>0</v>
      </c>
      <c r="I10" s="15"/>
      <c r="J10" s="461"/>
      <c r="K10" s="517">
        <f t="shared" si="0"/>
        <v>0</v>
      </c>
      <c r="L10" s="201"/>
      <c r="M10" s="495"/>
      <c r="N10" s="470"/>
      <c r="O10" s="201"/>
      <c r="P10" s="495"/>
      <c r="Q10" s="470"/>
      <c r="R10" s="201"/>
      <c r="S10" s="495"/>
      <c r="T10" s="470"/>
      <c r="U10" s="201"/>
      <c r="V10" s="495"/>
      <c r="W10" s="470"/>
    </row>
    <row r="11" spans="1:23" ht="26.4" hidden="1" x14ac:dyDescent="0.25">
      <c r="A11" s="741" t="s">
        <v>1294</v>
      </c>
      <c r="B11" s="742"/>
      <c r="C11" s="743"/>
      <c r="D11" s="27" t="s">
        <v>1277</v>
      </c>
      <c r="E11" s="15"/>
      <c r="F11" s="15"/>
      <c r="G11" s="15"/>
      <c r="H11" s="123"/>
      <c r="I11" s="15"/>
      <c r="J11" s="15"/>
      <c r="K11" s="536"/>
      <c r="L11" s="201"/>
      <c r="M11" s="201"/>
      <c r="N11" s="504"/>
      <c r="O11" s="201"/>
      <c r="P11" s="201"/>
      <c r="Q11" s="504"/>
      <c r="R11" s="201"/>
      <c r="S11" s="201"/>
      <c r="T11" s="504"/>
      <c r="U11" s="201"/>
      <c r="V11" s="201"/>
      <c r="W11" s="504"/>
    </row>
    <row r="12" spans="1:23" ht="26.4" hidden="1" x14ac:dyDescent="0.25">
      <c r="A12" s="741"/>
      <c r="B12" s="742" t="s">
        <v>1295</v>
      </c>
      <c r="C12" s="743"/>
      <c r="D12" s="610" t="s">
        <v>1296</v>
      </c>
      <c r="E12" s="15" t="s">
        <v>68</v>
      </c>
      <c r="F12" s="15" t="s">
        <v>69</v>
      </c>
      <c r="G12" s="15" t="s">
        <v>70</v>
      </c>
      <c r="H12" s="123"/>
      <c r="I12" s="15" t="s">
        <v>69</v>
      </c>
      <c r="J12" s="15" t="s">
        <v>70</v>
      </c>
      <c r="K12" s="536"/>
      <c r="L12" s="201"/>
      <c r="M12" s="201"/>
      <c r="N12" s="504"/>
      <c r="O12" s="201"/>
      <c r="P12" s="201"/>
      <c r="Q12" s="504"/>
      <c r="R12" s="201"/>
      <c r="S12" s="201"/>
      <c r="T12" s="504"/>
      <c r="U12" s="201"/>
      <c r="V12" s="201"/>
      <c r="W12" s="504"/>
    </row>
    <row r="13" spans="1:23" ht="26.4" hidden="1" x14ac:dyDescent="0.25">
      <c r="A13" s="741"/>
      <c r="B13" s="742" t="s">
        <v>1297</v>
      </c>
      <c r="C13" s="743"/>
      <c r="D13" s="610" t="s">
        <v>1298</v>
      </c>
      <c r="E13" s="15" t="s">
        <v>73</v>
      </c>
      <c r="F13" s="124">
        <f>H12</f>
        <v>0</v>
      </c>
      <c r="G13" s="882"/>
      <c r="H13" s="123">
        <f>F13*G13</f>
        <v>0</v>
      </c>
      <c r="I13" s="461">
        <f t="shared" ref="I13" si="1">K12</f>
        <v>0</v>
      </c>
      <c r="J13" s="883"/>
      <c r="K13" s="536">
        <f t="shared" ref="K13" si="2">I13*J13</f>
        <v>0</v>
      </c>
      <c r="L13" s="495"/>
      <c r="M13" s="884"/>
      <c r="N13" s="504"/>
      <c r="O13" s="495"/>
      <c r="P13" s="884"/>
      <c r="Q13" s="504"/>
      <c r="R13" s="495"/>
      <c r="S13" s="884"/>
      <c r="T13" s="504"/>
      <c r="U13" s="495"/>
      <c r="V13" s="884"/>
      <c r="W13" s="504"/>
    </row>
    <row r="14" spans="1:23" ht="26.4" x14ac:dyDescent="0.25">
      <c r="A14" s="741" t="s">
        <v>1299</v>
      </c>
      <c r="B14" s="742"/>
      <c r="C14" s="743"/>
      <c r="D14" s="625" t="s">
        <v>1300</v>
      </c>
      <c r="E14" s="15"/>
      <c r="F14" s="15"/>
      <c r="G14" s="15"/>
      <c r="H14" s="123"/>
      <c r="I14" s="15"/>
      <c r="J14" s="15"/>
      <c r="K14" s="536"/>
      <c r="L14" s="201"/>
      <c r="M14" s="201"/>
      <c r="N14" s="504"/>
      <c r="O14" s="201"/>
      <c r="P14" s="201"/>
      <c r="Q14" s="504"/>
      <c r="R14" s="201"/>
      <c r="S14" s="201"/>
      <c r="T14" s="504"/>
      <c r="U14" s="201"/>
      <c r="V14" s="201"/>
      <c r="W14" s="504"/>
    </row>
    <row r="15" spans="1:23" ht="15.6" x14ac:dyDescent="0.25">
      <c r="A15" s="741"/>
      <c r="B15" s="742" t="s">
        <v>1301</v>
      </c>
      <c r="C15" s="743"/>
      <c r="D15" s="610" t="s">
        <v>1279</v>
      </c>
      <c r="E15" s="15" t="s">
        <v>60</v>
      </c>
      <c r="F15" s="15">
        <v>2000</v>
      </c>
      <c r="G15" s="124">
        <v>90</v>
      </c>
      <c r="H15" s="467">
        <f>F15*G15</f>
        <v>180000</v>
      </c>
      <c r="I15" s="15">
        <f>F15</f>
        <v>2000</v>
      </c>
      <c r="J15" s="890"/>
      <c r="K15" s="517">
        <f t="shared" ref="K15:K19" si="3">I15*J15</f>
        <v>0</v>
      </c>
      <c r="L15" s="201"/>
      <c r="M15" s="495"/>
      <c r="N15" s="470"/>
      <c r="O15" s="201"/>
      <c r="P15" s="495"/>
      <c r="Q15" s="470"/>
      <c r="R15" s="201"/>
      <c r="S15" s="495"/>
      <c r="T15" s="470"/>
      <c r="U15" s="201"/>
      <c r="V15" s="495"/>
      <c r="W15" s="470"/>
    </row>
    <row r="16" spans="1:23" ht="15.6" hidden="1" x14ac:dyDescent="0.25">
      <c r="A16" s="741"/>
      <c r="B16" s="742" t="s">
        <v>1302</v>
      </c>
      <c r="C16" s="743"/>
      <c r="D16" s="610" t="s">
        <v>1280</v>
      </c>
      <c r="E16" s="15" t="s">
        <v>60</v>
      </c>
      <c r="F16" s="15"/>
      <c r="G16" s="124"/>
      <c r="H16" s="467">
        <f>F16*G16</f>
        <v>0</v>
      </c>
      <c r="I16" s="15"/>
      <c r="J16" s="461"/>
      <c r="K16" s="517">
        <f t="shared" si="3"/>
        <v>0</v>
      </c>
      <c r="L16" s="201"/>
      <c r="M16" s="495"/>
      <c r="N16" s="470"/>
      <c r="O16" s="201"/>
      <c r="P16" s="495"/>
      <c r="Q16" s="470"/>
      <c r="R16" s="201"/>
      <c r="S16" s="495"/>
      <c r="T16" s="470"/>
      <c r="U16" s="201"/>
      <c r="V16" s="495"/>
      <c r="W16" s="470"/>
    </row>
    <row r="17" spans="1:23" ht="15.6" hidden="1" x14ac:dyDescent="0.25">
      <c r="A17" s="741"/>
      <c r="B17" s="742" t="s">
        <v>1303</v>
      </c>
      <c r="C17" s="743"/>
      <c r="D17" s="610" t="s">
        <v>1281</v>
      </c>
      <c r="E17" s="15" t="s">
        <v>60</v>
      </c>
      <c r="F17" s="15"/>
      <c r="G17" s="124"/>
      <c r="H17" s="467">
        <f>F17*G17</f>
        <v>0</v>
      </c>
      <c r="I17" s="15"/>
      <c r="J17" s="461"/>
      <c r="K17" s="517">
        <f t="shared" si="3"/>
        <v>0</v>
      </c>
      <c r="L17" s="201"/>
      <c r="M17" s="495"/>
      <c r="N17" s="470"/>
      <c r="O17" s="201"/>
      <c r="P17" s="495"/>
      <c r="Q17" s="470"/>
      <c r="R17" s="201"/>
      <c r="S17" s="495"/>
      <c r="T17" s="470"/>
      <c r="U17" s="201"/>
      <c r="V17" s="495"/>
      <c r="W17" s="470"/>
    </row>
    <row r="18" spans="1:23" ht="15.6" x14ac:dyDescent="0.25">
      <c r="A18" s="741"/>
      <c r="B18" s="742" t="s">
        <v>1304</v>
      </c>
      <c r="C18" s="743"/>
      <c r="D18" s="610" t="s">
        <v>1282</v>
      </c>
      <c r="E18" s="15" t="s">
        <v>60</v>
      </c>
      <c r="F18" s="15">
        <f>F15*0.05</f>
        <v>100</v>
      </c>
      <c r="G18" s="124">
        <v>400</v>
      </c>
      <c r="H18" s="467">
        <f>F18*G18</f>
        <v>40000</v>
      </c>
      <c r="I18" s="15">
        <f t="shared" ref="I18" si="4">I15*0.05</f>
        <v>100</v>
      </c>
      <c r="J18" s="890"/>
      <c r="K18" s="517">
        <f t="shared" si="3"/>
        <v>0</v>
      </c>
      <c r="L18" s="201"/>
      <c r="M18" s="495"/>
      <c r="N18" s="470"/>
      <c r="O18" s="201"/>
      <c r="P18" s="495"/>
      <c r="Q18" s="470"/>
      <c r="R18" s="201"/>
      <c r="S18" s="495"/>
      <c r="T18" s="470"/>
      <c r="U18" s="201"/>
      <c r="V18" s="495"/>
      <c r="W18" s="470"/>
    </row>
    <row r="19" spans="1:23" ht="15.6" hidden="1" x14ac:dyDescent="0.25">
      <c r="A19" s="741"/>
      <c r="B19" s="742" t="s">
        <v>1305</v>
      </c>
      <c r="C19" s="743"/>
      <c r="D19" s="610" t="s">
        <v>1283</v>
      </c>
      <c r="E19" s="15" t="s">
        <v>60</v>
      </c>
      <c r="F19" s="15"/>
      <c r="G19" s="124"/>
      <c r="H19" s="467">
        <f>F19*G19</f>
        <v>0</v>
      </c>
      <c r="I19" s="15"/>
      <c r="J19" s="461"/>
      <c r="K19" s="517">
        <f t="shared" si="3"/>
        <v>0</v>
      </c>
      <c r="L19" s="201"/>
      <c r="M19" s="495"/>
      <c r="N19" s="470"/>
      <c r="O19" s="201"/>
      <c r="P19" s="495"/>
      <c r="Q19" s="470"/>
      <c r="R19" s="201"/>
      <c r="S19" s="495"/>
      <c r="T19" s="470"/>
      <c r="U19" s="201"/>
      <c r="V19" s="495"/>
      <c r="W19" s="470"/>
    </row>
    <row r="20" spans="1:23" ht="26.4" x14ac:dyDescent="0.25">
      <c r="A20" s="741" t="s">
        <v>1306</v>
      </c>
      <c r="B20" s="742"/>
      <c r="C20" s="743"/>
      <c r="D20" s="625" t="s">
        <v>1307</v>
      </c>
      <c r="E20" s="15"/>
      <c r="F20" s="15"/>
      <c r="G20" s="15"/>
      <c r="H20" s="123"/>
      <c r="I20" s="15"/>
      <c r="J20" s="15"/>
      <c r="K20" s="536"/>
      <c r="L20" s="201"/>
      <c r="M20" s="201"/>
      <c r="N20" s="504"/>
      <c r="O20" s="201"/>
      <c r="P20" s="201"/>
      <c r="Q20" s="504"/>
      <c r="R20" s="201"/>
      <c r="S20" s="201"/>
      <c r="T20" s="504"/>
      <c r="U20" s="201"/>
      <c r="V20" s="201"/>
      <c r="W20" s="504"/>
    </row>
    <row r="21" spans="1:23" ht="15.6" x14ac:dyDescent="0.25">
      <c r="A21" s="741"/>
      <c r="B21" s="742" t="s">
        <v>1308</v>
      </c>
      <c r="C21" s="743"/>
      <c r="D21" s="610" t="s">
        <v>1279</v>
      </c>
      <c r="E21" s="15" t="s">
        <v>60</v>
      </c>
      <c r="F21" s="15">
        <v>500</v>
      </c>
      <c r="G21" s="124"/>
      <c r="H21" s="467">
        <f>F21*G21</f>
        <v>0</v>
      </c>
      <c r="I21" s="15">
        <v>500</v>
      </c>
      <c r="J21" s="890"/>
      <c r="K21" s="517">
        <f t="shared" ref="K21:K25" si="5">I21*J21</f>
        <v>0</v>
      </c>
      <c r="L21" s="201"/>
      <c r="M21" s="495"/>
      <c r="N21" s="470"/>
      <c r="O21" s="201"/>
      <c r="P21" s="495"/>
      <c r="Q21" s="470"/>
      <c r="R21" s="201"/>
      <c r="S21" s="495"/>
      <c r="T21" s="470"/>
      <c r="U21" s="201"/>
      <c r="V21" s="495"/>
      <c r="W21" s="470"/>
    </row>
    <row r="22" spans="1:23" ht="15.6" hidden="1" x14ac:dyDescent="0.25">
      <c r="A22" s="885"/>
      <c r="B22" s="610" t="s">
        <v>1309</v>
      </c>
      <c r="C22" s="15"/>
      <c r="D22" s="610" t="s">
        <v>1280</v>
      </c>
      <c r="E22" s="15" t="s">
        <v>60</v>
      </c>
      <c r="F22" s="15"/>
      <c r="G22" s="124"/>
      <c r="H22" s="467">
        <f>F22*G22</f>
        <v>0</v>
      </c>
      <c r="I22" s="15"/>
      <c r="J22" s="890"/>
      <c r="K22" s="517">
        <f t="shared" si="5"/>
        <v>0</v>
      </c>
      <c r="L22" s="201"/>
      <c r="M22" s="495"/>
      <c r="N22" s="470"/>
      <c r="O22" s="201"/>
      <c r="P22" s="495"/>
      <c r="Q22" s="470"/>
      <c r="R22" s="201"/>
      <c r="S22" s="495"/>
      <c r="T22" s="470"/>
      <c r="U22" s="201"/>
      <c r="V22" s="495"/>
      <c r="W22" s="470"/>
    </row>
    <row r="23" spans="1:23" ht="15.6" hidden="1" x14ac:dyDescent="0.25">
      <c r="A23" s="885"/>
      <c r="B23" s="610" t="s">
        <v>1310</v>
      </c>
      <c r="C23" s="15"/>
      <c r="D23" s="610" t="s">
        <v>1281</v>
      </c>
      <c r="E23" s="15" t="s">
        <v>60</v>
      </c>
      <c r="F23" s="15"/>
      <c r="G23" s="124"/>
      <c r="H23" s="467">
        <f>F23*G23</f>
        <v>0</v>
      </c>
      <c r="I23" s="15"/>
      <c r="J23" s="890"/>
      <c r="K23" s="517">
        <f t="shared" si="5"/>
        <v>0</v>
      </c>
      <c r="L23" s="201"/>
      <c r="M23" s="495"/>
      <c r="N23" s="470"/>
      <c r="O23" s="201"/>
      <c r="P23" s="495"/>
      <c r="Q23" s="470"/>
      <c r="R23" s="201"/>
      <c r="S23" s="495"/>
      <c r="T23" s="470"/>
      <c r="U23" s="201"/>
      <c r="V23" s="495"/>
      <c r="W23" s="470"/>
    </row>
    <row r="24" spans="1:23" ht="15.6" x14ac:dyDescent="0.25">
      <c r="A24" s="885"/>
      <c r="B24" s="610" t="s">
        <v>1311</v>
      </c>
      <c r="C24" s="15"/>
      <c r="D24" s="610" t="s">
        <v>1282</v>
      </c>
      <c r="E24" s="15" t="s">
        <v>60</v>
      </c>
      <c r="F24" s="15">
        <v>50</v>
      </c>
      <c r="G24" s="124"/>
      <c r="H24" s="467">
        <f>F24*G24</f>
        <v>0</v>
      </c>
      <c r="I24" s="15">
        <v>50</v>
      </c>
      <c r="J24" s="890"/>
      <c r="K24" s="517">
        <f t="shared" si="5"/>
        <v>0</v>
      </c>
      <c r="L24" s="201"/>
      <c r="M24" s="495"/>
      <c r="N24" s="470"/>
      <c r="O24" s="201"/>
      <c r="P24" s="495"/>
      <c r="Q24" s="470"/>
      <c r="R24" s="201"/>
      <c r="S24" s="495"/>
      <c r="T24" s="470"/>
      <c r="U24" s="201"/>
      <c r="V24" s="495"/>
      <c r="W24" s="470"/>
    </row>
    <row r="25" spans="1:23" ht="15.6" hidden="1" x14ac:dyDescent="0.25">
      <c r="A25" s="885"/>
      <c r="B25" s="610" t="s">
        <v>1312</v>
      </c>
      <c r="C25" s="15"/>
      <c r="D25" s="610" t="s">
        <v>1283</v>
      </c>
      <c r="E25" s="15" t="s">
        <v>60</v>
      </c>
      <c r="F25" s="15"/>
      <c r="G25" s="124"/>
      <c r="H25" s="467">
        <f>F25*G25</f>
        <v>0</v>
      </c>
      <c r="I25" s="15"/>
      <c r="J25" s="461"/>
      <c r="K25" s="517">
        <f t="shared" si="5"/>
        <v>0</v>
      </c>
      <c r="L25" s="201"/>
      <c r="M25" s="495"/>
      <c r="N25" s="470"/>
      <c r="O25" s="201"/>
      <c r="P25" s="495"/>
      <c r="Q25" s="470"/>
      <c r="R25" s="201"/>
      <c r="S25" s="495"/>
      <c r="T25" s="470"/>
      <c r="U25" s="201"/>
      <c r="V25" s="495"/>
      <c r="W25" s="470"/>
    </row>
    <row r="26" spans="1:23" ht="26.4" hidden="1" x14ac:dyDescent="0.25">
      <c r="A26" s="885" t="s">
        <v>1313</v>
      </c>
      <c r="B26" s="610"/>
      <c r="C26" s="15"/>
      <c r="D26" s="625" t="s">
        <v>1314</v>
      </c>
      <c r="E26" s="15"/>
      <c r="F26" s="15"/>
      <c r="G26" s="15"/>
      <c r="H26" s="123"/>
      <c r="I26" s="15"/>
      <c r="J26" s="15"/>
      <c r="K26" s="536"/>
      <c r="L26" s="201"/>
      <c r="M26" s="201"/>
      <c r="N26" s="504"/>
      <c r="O26" s="201"/>
      <c r="P26" s="201"/>
      <c r="Q26" s="504"/>
      <c r="R26" s="201"/>
      <c r="S26" s="201"/>
      <c r="T26" s="504"/>
      <c r="U26" s="201"/>
      <c r="V26" s="201"/>
      <c r="W26" s="504"/>
    </row>
    <row r="27" spans="1:23" ht="15.6" hidden="1" x14ac:dyDescent="0.25">
      <c r="A27" s="885"/>
      <c r="B27" s="610" t="s">
        <v>1315</v>
      </c>
      <c r="C27" s="15"/>
      <c r="D27" s="610" t="s">
        <v>1279</v>
      </c>
      <c r="E27" s="15" t="s">
        <v>60</v>
      </c>
      <c r="F27" s="15"/>
      <c r="G27" s="124"/>
      <c r="H27" s="467">
        <f>F27*G27</f>
        <v>0</v>
      </c>
      <c r="I27" s="15"/>
      <c r="J27" s="461"/>
      <c r="K27" s="517">
        <f t="shared" ref="K27:K31" si="6">I27*J27</f>
        <v>0</v>
      </c>
      <c r="L27" s="201"/>
      <c r="M27" s="495"/>
      <c r="N27" s="470"/>
      <c r="O27" s="201"/>
      <c r="P27" s="495"/>
      <c r="Q27" s="470"/>
      <c r="R27" s="201"/>
      <c r="S27" s="495"/>
      <c r="T27" s="470"/>
      <c r="U27" s="201"/>
      <c r="V27" s="495"/>
      <c r="W27" s="470"/>
    </row>
    <row r="28" spans="1:23" ht="15.6" hidden="1" x14ac:dyDescent="0.25">
      <c r="A28" s="885"/>
      <c r="B28" s="610" t="s">
        <v>1316</v>
      </c>
      <c r="C28" s="15"/>
      <c r="D28" s="610" t="s">
        <v>1280</v>
      </c>
      <c r="E28" s="15" t="s">
        <v>60</v>
      </c>
      <c r="F28" s="15"/>
      <c r="G28" s="124"/>
      <c r="H28" s="467">
        <f>F28*G28</f>
        <v>0</v>
      </c>
      <c r="I28" s="15"/>
      <c r="J28" s="461"/>
      <c r="K28" s="517">
        <f t="shared" si="6"/>
        <v>0</v>
      </c>
      <c r="L28" s="201"/>
      <c r="M28" s="495"/>
      <c r="N28" s="470"/>
      <c r="O28" s="201"/>
      <c r="P28" s="495"/>
      <c r="Q28" s="470"/>
      <c r="R28" s="201"/>
      <c r="S28" s="495"/>
      <c r="T28" s="470"/>
      <c r="U28" s="201"/>
      <c r="V28" s="495"/>
      <c r="W28" s="470"/>
    </row>
    <row r="29" spans="1:23" ht="15.6" hidden="1" x14ac:dyDescent="0.25">
      <c r="A29" s="885"/>
      <c r="B29" s="610" t="s">
        <v>1317</v>
      </c>
      <c r="C29" s="15"/>
      <c r="D29" s="610" t="s">
        <v>1281</v>
      </c>
      <c r="E29" s="15" t="s">
        <v>60</v>
      </c>
      <c r="F29" s="15"/>
      <c r="G29" s="124"/>
      <c r="H29" s="467">
        <f>F29*G29</f>
        <v>0</v>
      </c>
      <c r="I29" s="15"/>
      <c r="J29" s="461"/>
      <c r="K29" s="517">
        <f t="shared" si="6"/>
        <v>0</v>
      </c>
      <c r="L29" s="201"/>
      <c r="M29" s="495"/>
      <c r="N29" s="470"/>
      <c r="O29" s="201"/>
      <c r="P29" s="495"/>
      <c r="Q29" s="470"/>
      <c r="R29" s="201"/>
      <c r="S29" s="495"/>
      <c r="T29" s="470"/>
      <c r="U29" s="201"/>
      <c r="V29" s="495"/>
      <c r="W29" s="470"/>
    </row>
    <row r="30" spans="1:23" ht="15.6" hidden="1" x14ac:dyDescent="0.25">
      <c r="A30" s="885"/>
      <c r="B30" s="610" t="s">
        <v>1318</v>
      </c>
      <c r="C30" s="15"/>
      <c r="D30" s="610" t="s">
        <v>1282</v>
      </c>
      <c r="E30" s="15" t="s">
        <v>60</v>
      </c>
      <c r="F30" s="15"/>
      <c r="G30" s="124"/>
      <c r="H30" s="467">
        <f>F30*G30</f>
        <v>0</v>
      </c>
      <c r="I30" s="15"/>
      <c r="J30" s="461"/>
      <c r="K30" s="517">
        <f t="shared" si="6"/>
        <v>0</v>
      </c>
      <c r="L30" s="201"/>
      <c r="M30" s="495"/>
      <c r="N30" s="470"/>
      <c r="O30" s="201"/>
      <c r="P30" s="495"/>
      <c r="Q30" s="470"/>
      <c r="R30" s="201"/>
      <c r="S30" s="495"/>
      <c r="T30" s="470"/>
      <c r="U30" s="201"/>
      <c r="V30" s="495"/>
      <c r="W30" s="470"/>
    </row>
    <row r="31" spans="1:23" ht="15.6" hidden="1" x14ac:dyDescent="0.25">
      <c r="A31" s="885"/>
      <c r="B31" s="610" t="s">
        <v>1319</v>
      </c>
      <c r="C31" s="15"/>
      <c r="D31" s="610" t="s">
        <v>1283</v>
      </c>
      <c r="E31" s="15" t="s">
        <v>60</v>
      </c>
      <c r="F31" s="15"/>
      <c r="G31" s="124"/>
      <c r="H31" s="467">
        <f>F31*G31</f>
        <v>0</v>
      </c>
      <c r="I31" s="15"/>
      <c r="J31" s="461"/>
      <c r="K31" s="517">
        <f t="shared" si="6"/>
        <v>0</v>
      </c>
      <c r="L31" s="201"/>
      <c r="M31" s="495"/>
      <c r="N31" s="470"/>
      <c r="O31" s="201"/>
      <c r="P31" s="495"/>
      <c r="Q31" s="470"/>
      <c r="R31" s="201"/>
      <c r="S31" s="495"/>
      <c r="T31" s="470"/>
      <c r="U31" s="201"/>
      <c r="V31" s="495"/>
      <c r="W31" s="470"/>
    </row>
    <row r="32" spans="1:23" x14ac:dyDescent="0.25">
      <c r="A32" s="885" t="s">
        <v>1320</v>
      </c>
      <c r="B32" s="610"/>
      <c r="C32" s="15"/>
      <c r="D32" s="625" t="s">
        <v>1321</v>
      </c>
      <c r="E32" s="15"/>
      <c r="F32" s="15"/>
      <c r="G32" s="15"/>
      <c r="H32" s="467"/>
      <c r="I32" s="15"/>
      <c r="J32" s="15"/>
      <c r="K32" s="517"/>
      <c r="L32" s="201"/>
      <c r="M32" s="201"/>
      <c r="N32" s="470"/>
      <c r="O32" s="201"/>
      <c r="P32" s="201"/>
      <c r="Q32" s="470"/>
      <c r="R32" s="201"/>
      <c r="S32" s="201"/>
      <c r="T32" s="470"/>
      <c r="U32" s="201"/>
      <c r="V32" s="201"/>
      <c r="W32" s="470"/>
    </row>
    <row r="33" spans="1:23" ht="15.6" x14ac:dyDescent="0.25">
      <c r="A33" s="885"/>
      <c r="B33" s="610" t="s">
        <v>1322</v>
      </c>
      <c r="C33" s="15"/>
      <c r="D33" s="610" t="s">
        <v>1279</v>
      </c>
      <c r="E33" s="15" t="s">
        <v>60</v>
      </c>
      <c r="F33" s="15">
        <v>250</v>
      </c>
      <c r="G33" s="124">
        <v>90</v>
      </c>
      <c r="H33" s="467">
        <f>F33*G33</f>
        <v>22500</v>
      </c>
      <c r="I33" s="15">
        <v>250</v>
      </c>
      <c r="J33" s="890"/>
      <c r="K33" s="517">
        <f t="shared" ref="K33:K36" si="7">I33*J33</f>
        <v>0</v>
      </c>
      <c r="L33" s="201"/>
      <c r="M33" s="495"/>
      <c r="N33" s="470"/>
      <c r="O33" s="201"/>
      <c r="P33" s="495"/>
      <c r="Q33" s="470"/>
      <c r="R33" s="201"/>
      <c r="S33" s="495"/>
      <c r="T33" s="470"/>
      <c r="U33" s="201"/>
      <c r="V33" s="495"/>
      <c r="W33" s="470"/>
    </row>
    <row r="34" spans="1:23" ht="15.6" hidden="1" x14ac:dyDescent="0.25">
      <c r="A34" s="885"/>
      <c r="B34" s="610" t="s">
        <v>1323</v>
      </c>
      <c r="C34" s="15"/>
      <c r="D34" s="610" t="s">
        <v>1280</v>
      </c>
      <c r="E34" s="15" t="s">
        <v>60</v>
      </c>
      <c r="F34" s="15"/>
      <c r="G34" s="124"/>
      <c r="H34" s="467">
        <f>F34*G34</f>
        <v>0</v>
      </c>
      <c r="I34" s="15"/>
      <c r="J34" s="890"/>
      <c r="K34" s="517">
        <f t="shared" si="7"/>
        <v>0</v>
      </c>
      <c r="L34" s="201"/>
      <c r="M34" s="495"/>
      <c r="N34" s="470"/>
      <c r="O34" s="201"/>
      <c r="P34" s="495"/>
      <c r="Q34" s="470"/>
      <c r="R34" s="201"/>
      <c r="S34" s="495"/>
      <c r="T34" s="470"/>
      <c r="U34" s="201"/>
      <c r="V34" s="495"/>
      <c r="W34" s="470"/>
    </row>
    <row r="35" spans="1:23" ht="15.6" hidden="1" x14ac:dyDescent="0.25">
      <c r="A35" s="885"/>
      <c r="B35" s="610" t="s">
        <v>1324</v>
      </c>
      <c r="C35" s="15"/>
      <c r="D35" s="610" t="s">
        <v>1281</v>
      </c>
      <c r="E35" s="15" t="s">
        <v>60</v>
      </c>
      <c r="F35" s="15"/>
      <c r="G35" s="124"/>
      <c r="H35" s="467">
        <f>F35*G35</f>
        <v>0</v>
      </c>
      <c r="I35" s="15"/>
      <c r="J35" s="890"/>
      <c r="K35" s="517">
        <f t="shared" si="7"/>
        <v>0</v>
      </c>
      <c r="L35" s="201"/>
      <c r="M35" s="495"/>
      <c r="N35" s="470"/>
      <c r="O35" s="201"/>
      <c r="P35" s="495"/>
      <c r="Q35" s="470"/>
      <c r="R35" s="201"/>
      <c r="S35" s="495"/>
      <c r="T35" s="470"/>
      <c r="U35" s="201"/>
      <c r="V35" s="495"/>
      <c r="W35" s="470"/>
    </row>
    <row r="36" spans="1:23" ht="15.6" x14ac:dyDescent="0.25">
      <c r="A36" s="885"/>
      <c r="B36" s="610" t="s">
        <v>1325</v>
      </c>
      <c r="C36" s="15"/>
      <c r="D36" s="610" t="s">
        <v>1282</v>
      </c>
      <c r="E36" s="15" t="s">
        <v>60</v>
      </c>
      <c r="F36" s="15">
        <v>50</v>
      </c>
      <c r="G36" s="124">
        <v>400</v>
      </c>
      <c r="H36" s="467">
        <f>F36*G36</f>
        <v>20000</v>
      </c>
      <c r="I36" s="15">
        <v>50</v>
      </c>
      <c r="J36" s="890"/>
      <c r="K36" s="517">
        <f t="shared" si="7"/>
        <v>0</v>
      </c>
      <c r="L36" s="201"/>
      <c r="M36" s="495"/>
      <c r="N36" s="470"/>
      <c r="O36" s="201"/>
      <c r="P36" s="495"/>
      <c r="Q36" s="470"/>
      <c r="R36" s="201"/>
      <c r="S36" s="495"/>
      <c r="T36" s="470"/>
      <c r="U36" s="201"/>
      <c r="V36" s="495"/>
      <c r="W36" s="470"/>
    </row>
    <row r="37" spans="1:23" ht="15.6" hidden="1" x14ac:dyDescent="0.25">
      <c r="A37" s="885"/>
      <c r="B37" s="610" t="s">
        <v>1326</v>
      </c>
      <c r="C37" s="15"/>
      <c r="D37" s="610" t="s">
        <v>1283</v>
      </c>
      <c r="E37" s="15" t="s">
        <v>60</v>
      </c>
      <c r="F37" s="15"/>
      <c r="G37" s="124"/>
      <c r="H37" s="467">
        <f>F37*G37</f>
        <v>0</v>
      </c>
      <c r="I37" s="15"/>
      <c r="J37" s="461"/>
      <c r="K37" s="517"/>
      <c r="L37" s="201"/>
      <c r="M37" s="495"/>
      <c r="N37" s="470"/>
      <c r="O37" s="201"/>
      <c r="P37" s="495"/>
      <c r="Q37" s="470"/>
      <c r="R37" s="201"/>
      <c r="S37" s="495"/>
      <c r="T37" s="470"/>
      <c r="U37" s="201"/>
      <c r="V37" s="495"/>
      <c r="W37" s="470"/>
    </row>
    <row r="38" spans="1:23" ht="26.4" hidden="1" x14ac:dyDescent="0.25">
      <c r="A38" s="885" t="s">
        <v>1327</v>
      </c>
      <c r="B38" s="610"/>
      <c r="C38" s="15"/>
      <c r="D38" s="625" t="s">
        <v>1328</v>
      </c>
      <c r="E38" s="15"/>
      <c r="F38" s="15"/>
      <c r="G38" s="15"/>
      <c r="H38" s="123"/>
      <c r="I38" s="15"/>
      <c r="J38" s="461"/>
      <c r="K38" s="517">
        <f t="shared" ref="K38:K41" si="8">I38*J38</f>
        <v>0</v>
      </c>
      <c r="L38" s="201"/>
      <c r="M38" s="495"/>
      <c r="N38" s="470"/>
      <c r="O38" s="201"/>
      <c r="P38" s="495"/>
      <c r="Q38" s="470"/>
      <c r="R38" s="201"/>
      <c r="S38" s="495"/>
      <c r="T38" s="470"/>
      <c r="U38" s="201"/>
      <c r="V38" s="495"/>
      <c r="W38" s="470"/>
    </row>
    <row r="39" spans="1:23" ht="15.6" hidden="1" x14ac:dyDescent="0.25">
      <c r="A39" s="885"/>
      <c r="B39" s="610" t="s">
        <v>1329</v>
      </c>
      <c r="C39" s="15"/>
      <c r="D39" s="14" t="s">
        <v>1330</v>
      </c>
      <c r="E39" s="15" t="s">
        <v>60</v>
      </c>
      <c r="F39" s="15">
        <v>250</v>
      </c>
      <c r="G39" s="124"/>
      <c r="H39" s="467">
        <f>F39*G39</f>
        <v>0</v>
      </c>
      <c r="I39" s="15"/>
      <c r="J39" s="461"/>
      <c r="K39" s="517">
        <f t="shared" si="8"/>
        <v>0</v>
      </c>
      <c r="L39" s="201"/>
      <c r="M39" s="495"/>
      <c r="N39" s="470"/>
      <c r="O39" s="201"/>
      <c r="P39" s="495"/>
      <c r="Q39" s="470"/>
      <c r="R39" s="201"/>
      <c r="S39" s="495"/>
      <c r="T39" s="470"/>
      <c r="U39" s="201"/>
      <c r="V39" s="495"/>
      <c r="W39" s="470"/>
    </row>
    <row r="40" spans="1:23" ht="15.6" hidden="1" x14ac:dyDescent="0.25">
      <c r="A40" s="885"/>
      <c r="B40" s="610" t="s">
        <v>1331</v>
      </c>
      <c r="C40" s="15"/>
      <c r="D40" s="14" t="s">
        <v>1332</v>
      </c>
      <c r="E40" s="15" t="s">
        <v>60</v>
      </c>
      <c r="F40" s="15">
        <v>50</v>
      </c>
      <c r="G40" s="124"/>
      <c r="H40" s="467">
        <f>F40*G40</f>
        <v>0</v>
      </c>
      <c r="I40" s="15"/>
      <c r="J40" s="461"/>
      <c r="K40" s="517">
        <f t="shared" si="8"/>
        <v>0</v>
      </c>
      <c r="L40" s="201"/>
      <c r="M40" s="495"/>
      <c r="N40" s="470"/>
      <c r="O40" s="201"/>
      <c r="P40" s="495"/>
      <c r="Q40" s="470"/>
      <c r="R40" s="201"/>
      <c r="S40" s="495"/>
      <c r="T40" s="470"/>
      <c r="U40" s="201"/>
      <c r="V40" s="495"/>
      <c r="W40" s="470"/>
    </row>
    <row r="41" spans="1:23" ht="39.6" hidden="1" x14ac:dyDescent="0.25">
      <c r="A41" s="885" t="s">
        <v>1333</v>
      </c>
      <c r="B41" s="610"/>
      <c r="C41" s="15"/>
      <c r="D41" s="625" t="s">
        <v>1334</v>
      </c>
      <c r="E41" s="15"/>
      <c r="F41" s="15"/>
      <c r="G41" s="15"/>
      <c r="H41" s="123"/>
      <c r="I41" s="15"/>
      <c r="J41" s="461"/>
      <c r="K41" s="517">
        <f t="shared" si="8"/>
        <v>0</v>
      </c>
      <c r="L41" s="201"/>
      <c r="M41" s="495"/>
      <c r="N41" s="470"/>
      <c r="O41" s="201"/>
      <c r="P41" s="495"/>
      <c r="Q41" s="470"/>
      <c r="R41" s="201"/>
      <c r="S41" s="495"/>
      <c r="T41" s="470"/>
      <c r="U41" s="201"/>
      <c r="V41" s="495"/>
      <c r="W41" s="470"/>
    </row>
    <row r="42" spans="1:23" ht="26.4" hidden="1" x14ac:dyDescent="0.25">
      <c r="A42" s="885"/>
      <c r="B42" s="610" t="s">
        <v>1335</v>
      </c>
      <c r="C42" s="15"/>
      <c r="D42" s="610" t="s">
        <v>1336</v>
      </c>
      <c r="E42" s="15" t="s">
        <v>60</v>
      </c>
      <c r="F42" s="15">
        <v>500</v>
      </c>
      <c r="G42" s="124"/>
      <c r="H42" s="467">
        <f>F42*G42</f>
        <v>0</v>
      </c>
      <c r="I42" s="15"/>
      <c r="J42" s="15"/>
      <c r="K42" s="536"/>
      <c r="L42" s="201"/>
      <c r="M42" s="201"/>
      <c r="N42" s="504"/>
      <c r="O42" s="201"/>
      <c r="P42" s="201"/>
      <c r="Q42" s="504"/>
      <c r="R42" s="201"/>
      <c r="S42" s="201"/>
      <c r="T42" s="504"/>
      <c r="U42" s="201"/>
      <c r="V42" s="201"/>
      <c r="W42" s="504"/>
    </row>
    <row r="43" spans="1:23" ht="15.6" hidden="1" x14ac:dyDescent="0.25">
      <c r="A43" s="885"/>
      <c r="B43" s="610" t="s">
        <v>1337</v>
      </c>
      <c r="C43" s="15"/>
      <c r="D43" s="610" t="s">
        <v>1338</v>
      </c>
      <c r="E43" s="15" t="s">
        <v>60</v>
      </c>
      <c r="F43" s="15"/>
      <c r="G43" s="124"/>
      <c r="H43" s="467">
        <f>F43*G43</f>
        <v>0</v>
      </c>
      <c r="I43" s="15"/>
      <c r="J43" s="15"/>
      <c r="K43" s="536"/>
      <c r="L43" s="201"/>
      <c r="M43" s="201"/>
      <c r="N43" s="504"/>
      <c r="O43" s="201"/>
      <c r="P43" s="201"/>
      <c r="Q43" s="504"/>
      <c r="R43" s="201"/>
      <c r="S43" s="201"/>
      <c r="T43" s="504"/>
      <c r="U43" s="201"/>
      <c r="V43" s="201"/>
      <c r="W43" s="504"/>
    </row>
    <row r="44" spans="1:23" ht="15.6" hidden="1" x14ac:dyDescent="0.25">
      <c r="A44" s="885"/>
      <c r="B44" s="610" t="s">
        <v>1339</v>
      </c>
      <c r="C44" s="15"/>
      <c r="D44" s="610" t="s">
        <v>1340</v>
      </c>
      <c r="E44" s="15" t="s">
        <v>60</v>
      </c>
      <c r="F44" s="15"/>
      <c r="G44" s="124"/>
      <c r="H44" s="467">
        <f>F44*G44</f>
        <v>0</v>
      </c>
      <c r="I44" s="461"/>
      <c r="J44" s="883"/>
      <c r="K44" s="536"/>
      <c r="L44" s="495"/>
      <c r="M44" s="884"/>
      <c r="N44" s="504"/>
      <c r="O44" s="495"/>
      <c r="P44" s="884"/>
      <c r="Q44" s="504"/>
      <c r="R44" s="495"/>
      <c r="S44" s="884"/>
      <c r="T44" s="504"/>
      <c r="U44" s="495"/>
      <c r="V44" s="884"/>
      <c r="W44" s="504"/>
    </row>
    <row r="45" spans="1:23" ht="15.6" hidden="1" x14ac:dyDescent="0.25">
      <c r="A45" s="885"/>
      <c r="B45" s="610" t="s">
        <v>1341</v>
      </c>
      <c r="C45" s="15"/>
      <c r="D45" s="610" t="s">
        <v>1282</v>
      </c>
      <c r="E45" s="15" t="s">
        <v>60</v>
      </c>
      <c r="F45" s="15">
        <v>50</v>
      </c>
      <c r="G45" s="124"/>
      <c r="H45" s="467">
        <f>F45*G45</f>
        <v>0</v>
      </c>
      <c r="I45" s="15"/>
      <c r="J45" s="15"/>
      <c r="K45" s="536"/>
      <c r="L45" s="201"/>
      <c r="M45" s="201"/>
      <c r="N45" s="504"/>
      <c r="O45" s="201"/>
      <c r="P45" s="201"/>
      <c r="Q45" s="504"/>
      <c r="R45" s="201"/>
      <c r="S45" s="201"/>
      <c r="T45" s="504"/>
      <c r="U45" s="201"/>
      <c r="V45" s="201"/>
      <c r="W45" s="504"/>
    </row>
    <row r="46" spans="1:23" ht="15.6" hidden="1" x14ac:dyDescent="0.25">
      <c r="A46" s="885"/>
      <c r="B46" s="610" t="s">
        <v>1342</v>
      </c>
      <c r="C46" s="15"/>
      <c r="D46" s="610" t="s">
        <v>1283</v>
      </c>
      <c r="E46" s="15" t="s">
        <v>60</v>
      </c>
      <c r="F46" s="15"/>
      <c r="G46" s="124"/>
      <c r="H46" s="467">
        <f>F46*G46</f>
        <v>0</v>
      </c>
      <c r="I46" s="15"/>
      <c r="J46" s="461"/>
      <c r="K46" s="517"/>
      <c r="L46" s="201"/>
      <c r="M46" s="495"/>
      <c r="N46" s="470"/>
      <c r="O46" s="201"/>
      <c r="P46" s="495"/>
      <c r="Q46" s="470"/>
      <c r="R46" s="201"/>
      <c r="S46" s="495"/>
      <c r="T46" s="470"/>
      <c r="U46" s="201"/>
      <c r="V46" s="495"/>
      <c r="W46" s="470"/>
    </row>
    <row r="47" spans="1:23" ht="39.6" hidden="1" x14ac:dyDescent="0.25">
      <c r="A47" s="885" t="s">
        <v>1343</v>
      </c>
      <c r="B47" s="610"/>
      <c r="C47" s="15"/>
      <c r="D47" s="625" t="s">
        <v>1344</v>
      </c>
      <c r="E47" s="15"/>
      <c r="F47" s="15"/>
      <c r="G47" s="15"/>
      <c r="H47" s="123"/>
      <c r="I47" s="15"/>
      <c r="J47" s="461"/>
      <c r="K47" s="517"/>
      <c r="L47" s="201"/>
      <c r="M47" s="495"/>
      <c r="N47" s="470"/>
      <c r="O47" s="201"/>
      <c r="P47" s="495"/>
      <c r="Q47" s="470"/>
      <c r="R47" s="201"/>
      <c r="S47" s="495"/>
      <c r="T47" s="470"/>
      <c r="U47" s="201"/>
      <c r="V47" s="495"/>
      <c r="W47" s="470"/>
    </row>
    <row r="48" spans="1:23" ht="26.4" hidden="1" x14ac:dyDescent="0.25">
      <c r="A48" s="885"/>
      <c r="B48" s="610" t="s">
        <v>1345</v>
      </c>
      <c r="C48" s="15"/>
      <c r="D48" s="610" t="s">
        <v>1336</v>
      </c>
      <c r="E48" s="15" t="s">
        <v>60</v>
      </c>
      <c r="F48" s="15"/>
      <c r="G48" s="124"/>
      <c r="H48" s="467">
        <f>F48*G48</f>
        <v>0</v>
      </c>
      <c r="I48" s="15"/>
      <c r="J48" s="461"/>
      <c r="K48" s="517"/>
      <c r="L48" s="201"/>
      <c r="M48" s="495"/>
      <c r="N48" s="470"/>
      <c r="O48" s="201"/>
      <c r="P48" s="495"/>
      <c r="Q48" s="470"/>
      <c r="R48" s="201"/>
      <c r="S48" s="495"/>
      <c r="T48" s="470"/>
      <c r="U48" s="201"/>
      <c r="V48" s="495"/>
      <c r="W48" s="470"/>
    </row>
    <row r="49" spans="1:23" ht="15.6" hidden="1" x14ac:dyDescent="0.25">
      <c r="A49" s="885"/>
      <c r="B49" s="610" t="s">
        <v>1346</v>
      </c>
      <c r="C49" s="15"/>
      <c r="D49" s="610" t="s">
        <v>1338</v>
      </c>
      <c r="E49" s="15" t="s">
        <v>60</v>
      </c>
      <c r="F49" s="15"/>
      <c r="G49" s="124"/>
      <c r="H49" s="467">
        <f>F49*G49</f>
        <v>0</v>
      </c>
      <c r="I49" s="15"/>
      <c r="J49" s="461"/>
      <c r="K49" s="517"/>
      <c r="L49" s="201"/>
      <c r="M49" s="495"/>
      <c r="N49" s="470"/>
      <c r="O49" s="201"/>
      <c r="P49" s="495"/>
      <c r="Q49" s="470"/>
      <c r="R49" s="201"/>
      <c r="S49" s="495"/>
      <c r="T49" s="470"/>
      <c r="U49" s="201"/>
      <c r="V49" s="495"/>
      <c r="W49" s="470"/>
    </row>
    <row r="50" spans="1:23" ht="15.6" hidden="1" x14ac:dyDescent="0.25">
      <c r="A50" s="885"/>
      <c r="B50" s="610" t="s">
        <v>1347</v>
      </c>
      <c r="C50" s="15"/>
      <c r="D50" s="610" t="s">
        <v>1340</v>
      </c>
      <c r="E50" s="15" t="s">
        <v>60</v>
      </c>
      <c r="F50" s="15"/>
      <c r="G50" s="124"/>
      <c r="H50" s="467">
        <f>F50*G50</f>
        <v>0</v>
      </c>
      <c r="I50" s="15"/>
      <c r="J50" s="461"/>
      <c r="K50" s="517"/>
      <c r="L50" s="201"/>
      <c r="M50" s="495"/>
      <c r="N50" s="470"/>
      <c r="O50" s="201"/>
      <c r="P50" s="495"/>
      <c r="Q50" s="470"/>
      <c r="R50" s="201"/>
      <c r="S50" s="495"/>
      <c r="T50" s="470"/>
      <c r="U50" s="201"/>
      <c r="V50" s="495"/>
      <c r="W50" s="470"/>
    </row>
    <row r="51" spans="1:23" ht="15.6" hidden="1" x14ac:dyDescent="0.25">
      <c r="A51" s="885"/>
      <c r="B51" s="610" t="s">
        <v>1348</v>
      </c>
      <c r="C51" s="15"/>
      <c r="D51" s="610" t="s">
        <v>1282</v>
      </c>
      <c r="E51" s="15" t="s">
        <v>60</v>
      </c>
      <c r="F51" s="15"/>
      <c r="G51" s="124"/>
      <c r="H51" s="467">
        <f>F51*G51</f>
        <v>0</v>
      </c>
      <c r="I51" s="15"/>
      <c r="J51" s="15"/>
      <c r="K51" s="536"/>
      <c r="L51" s="201"/>
      <c r="M51" s="201"/>
      <c r="N51" s="504"/>
      <c r="O51" s="201"/>
      <c r="P51" s="201"/>
      <c r="Q51" s="504"/>
      <c r="R51" s="201"/>
      <c r="S51" s="201"/>
      <c r="T51" s="504"/>
      <c r="U51" s="201"/>
      <c r="V51" s="201"/>
      <c r="W51" s="504"/>
    </row>
    <row r="52" spans="1:23" ht="15.6" hidden="1" x14ac:dyDescent="0.25">
      <c r="A52" s="885"/>
      <c r="B52" s="610" t="s">
        <v>1349</v>
      </c>
      <c r="C52" s="15"/>
      <c r="D52" s="610" t="s">
        <v>1283</v>
      </c>
      <c r="E52" s="15" t="s">
        <v>60</v>
      </c>
      <c r="F52" s="15"/>
      <c r="G52" s="124"/>
      <c r="H52" s="467">
        <f>F52*G52</f>
        <v>0</v>
      </c>
      <c r="I52" s="15"/>
      <c r="J52" s="461"/>
      <c r="K52" s="517"/>
      <c r="L52" s="201"/>
      <c r="M52" s="495"/>
      <c r="N52" s="470"/>
      <c r="O52" s="201"/>
      <c r="P52" s="495"/>
      <c r="Q52" s="470"/>
      <c r="R52" s="201"/>
      <c r="S52" s="495"/>
      <c r="T52" s="470"/>
      <c r="U52" s="201"/>
      <c r="V52" s="495"/>
      <c r="W52" s="470"/>
    </row>
    <row r="53" spans="1:23" ht="26.4" hidden="1" x14ac:dyDescent="0.25">
      <c r="A53" s="885" t="s">
        <v>1350</v>
      </c>
      <c r="B53" s="610"/>
      <c r="C53" s="15"/>
      <c r="D53" s="625" t="s">
        <v>1351</v>
      </c>
      <c r="E53" s="15"/>
      <c r="F53" s="15"/>
      <c r="G53" s="15"/>
      <c r="H53" s="123"/>
      <c r="I53" s="15"/>
      <c r="J53" s="461"/>
      <c r="K53" s="517"/>
      <c r="L53" s="201"/>
      <c r="M53" s="495"/>
      <c r="N53" s="470"/>
      <c r="O53" s="201"/>
      <c r="P53" s="495"/>
      <c r="Q53" s="470"/>
      <c r="R53" s="201"/>
      <c r="S53" s="495"/>
      <c r="T53" s="470"/>
      <c r="U53" s="201"/>
      <c r="V53" s="495"/>
      <c r="W53" s="470"/>
    </row>
    <row r="54" spans="1:23" ht="15.6" hidden="1" x14ac:dyDescent="0.25">
      <c r="A54" s="885"/>
      <c r="B54" s="610" t="s">
        <v>1352</v>
      </c>
      <c r="C54" s="15"/>
      <c r="D54" s="610" t="s">
        <v>1353</v>
      </c>
      <c r="E54" s="15" t="s">
        <v>60</v>
      </c>
      <c r="F54" s="15"/>
      <c r="G54" s="124"/>
      <c r="H54" s="467">
        <f>F54*G54</f>
        <v>0</v>
      </c>
      <c r="I54" s="15"/>
      <c r="J54" s="461"/>
      <c r="K54" s="517"/>
      <c r="L54" s="201"/>
      <c r="M54" s="495"/>
      <c r="N54" s="470"/>
      <c r="O54" s="201"/>
      <c r="P54" s="495"/>
      <c r="Q54" s="470"/>
      <c r="R54" s="201"/>
      <c r="S54" s="495"/>
      <c r="T54" s="470"/>
      <c r="U54" s="201"/>
      <c r="V54" s="495"/>
      <c r="W54" s="470"/>
    </row>
    <row r="55" spans="1:23" ht="15.6" hidden="1" x14ac:dyDescent="0.25">
      <c r="A55" s="885"/>
      <c r="B55" s="610" t="s">
        <v>1354</v>
      </c>
      <c r="C55" s="15"/>
      <c r="D55" s="610" t="s">
        <v>1355</v>
      </c>
      <c r="E55" s="15" t="s">
        <v>60</v>
      </c>
      <c r="F55" s="15"/>
      <c r="G55" s="124"/>
      <c r="H55" s="467">
        <f>F55*G55</f>
        <v>0</v>
      </c>
      <c r="I55" s="15"/>
      <c r="J55" s="461"/>
      <c r="K55" s="517"/>
      <c r="L55" s="201"/>
      <c r="M55" s="495"/>
      <c r="N55" s="470"/>
      <c r="O55" s="201"/>
      <c r="P55" s="495"/>
      <c r="Q55" s="470"/>
      <c r="R55" s="201"/>
      <c r="S55" s="495"/>
      <c r="T55" s="470"/>
      <c r="U55" s="201"/>
      <c r="V55" s="495"/>
      <c r="W55" s="470"/>
    </row>
    <row r="56" spans="1:23" ht="15.6" hidden="1" x14ac:dyDescent="0.25">
      <c r="A56" s="885"/>
      <c r="B56" s="610" t="s">
        <v>1356</v>
      </c>
      <c r="C56" s="15"/>
      <c r="D56" s="610" t="s">
        <v>1357</v>
      </c>
      <c r="E56" s="15" t="s">
        <v>60</v>
      </c>
      <c r="F56" s="15"/>
      <c r="G56" s="124"/>
      <c r="H56" s="467">
        <f>F56*G56</f>
        <v>0</v>
      </c>
      <c r="I56" s="15"/>
      <c r="J56" s="461"/>
      <c r="K56" s="517"/>
      <c r="L56" s="201"/>
      <c r="M56" s="495"/>
      <c r="N56" s="470"/>
      <c r="O56" s="201"/>
      <c r="P56" s="495"/>
      <c r="Q56" s="470"/>
      <c r="R56" s="201"/>
      <c r="S56" s="495"/>
      <c r="T56" s="470"/>
      <c r="U56" s="201"/>
      <c r="V56" s="495"/>
      <c r="W56" s="470"/>
    </row>
    <row r="57" spans="1:23" ht="15.6" hidden="1" x14ac:dyDescent="0.25">
      <c r="A57" s="885"/>
      <c r="B57" s="610" t="s">
        <v>1358</v>
      </c>
      <c r="C57" s="15"/>
      <c r="D57" s="610" t="s">
        <v>1359</v>
      </c>
      <c r="E57" s="15" t="s">
        <v>60</v>
      </c>
      <c r="F57" s="15"/>
      <c r="G57" s="124"/>
      <c r="H57" s="467">
        <f>F57*G57</f>
        <v>0</v>
      </c>
      <c r="I57" s="15"/>
      <c r="J57" s="15"/>
      <c r="K57" s="536"/>
      <c r="L57" s="201"/>
      <c r="M57" s="201"/>
      <c r="N57" s="504"/>
      <c r="O57" s="201"/>
      <c r="P57" s="201"/>
      <c r="Q57" s="504"/>
      <c r="R57" s="201"/>
      <c r="S57" s="201"/>
      <c r="T57" s="504"/>
      <c r="U57" s="201"/>
      <c r="V57" s="201"/>
      <c r="W57" s="504"/>
    </row>
    <row r="58" spans="1:23" ht="15.6" hidden="1" x14ac:dyDescent="0.25">
      <c r="A58" s="885" t="s">
        <v>1360</v>
      </c>
      <c r="B58" s="610"/>
      <c r="C58" s="15"/>
      <c r="D58" s="27" t="s">
        <v>1284</v>
      </c>
      <c r="E58" s="15" t="s">
        <v>60</v>
      </c>
      <c r="F58" s="15"/>
      <c r="G58" s="124"/>
      <c r="H58" s="467">
        <f>F58*G58</f>
        <v>0</v>
      </c>
      <c r="I58" s="15"/>
      <c r="J58" s="461"/>
      <c r="K58" s="517"/>
      <c r="L58" s="201"/>
      <c r="M58" s="495"/>
      <c r="N58" s="470"/>
      <c r="O58" s="201"/>
      <c r="P58" s="495"/>
      <c r="Q58" s="470"/>
      <c r="R58" s="201"/>
      <c r="S58" s="495"/>
      <c r="T58" s="470"/>
      <c r="U58" s="201"/>
      <c r="V58" s="495"/>
      <c r="W58" s="470"/>
    </row>
    <row r="59" spans="1:23" hidden="1" x14ac:dyDescent="0.25">
      <c r="A59" s="885" t="s">
        <v>1361</v>
      </c>
      <c r="B59" s="610"/>
      <c r="C59" s="15"/>
      <c r="D59" s="625" t="s">
        <v>1362</v>
      </c>
      <c r="E59" s="15"/>
      <c r="F59" s="15"/>
      <c r="G59" s="15"/>
      <c r="H59" s="123"/>
      <c r="I59" s="15"/>
      <c r="J59" s="461"/>
      <c r="K59" s="517"/>
      <c r="L59" s="201"/>
      <c r="M59" s="495"/>
      <c r="N59" s="470"/>
      <c r="O59" s="201"/>
      <c r="P59" s="495"/>
      <c r="Q59" s="470"/>
      <c r="R59" s="201"/>
      <c r="S59" s="495"/>
      <c r="T59" s="470"/>
      <c r="U59" s="201"/>
      <c r="V59" s="495"/>
      <c r="W59" s="470"/>
    </row>
    <row r="60" spans="1:23" hidden="1" x14ac:dyDescent="0.25">
      <c r="A60" s="885"/>
      <c r="B60" s="610" t="s">
        <v>1363</v>
      </c>
      <c r="C60" s="15"/>
      <c r="D60" s="610" t="s">
        <v>1364</v>
      </c>
      <c r="E60" s="15"/>
      <c r="F60" s="15"/>
      <c r="G60" s="15"/>
      <c r="H60" s="123"/>
      <c r="I60" s="15"/>
      <c r="J60" s="461"/>
      <c r="K60" s="517"/>
      <c r="L60" s="201"/>
      <c r="M60" s="495"/>
      <c r="N60" s="470"/>
      <c r="O60" s="201"/>
      <c r="P60" s="495"/>
      <c r="Q60" s="470"/>
      <c r="R60" s="201"/>
      <c r="S60" s="495"/>
      <c r="T60" s="470"/>
      <c r="U60" s="201"/>
      <c r="V60" s="495"/>
      <c r="W60" s="470"/>
    </row>
    <row r="61" spans="1:23" ht="15.6" hidden="1" x14ac:dyDescent="0.25">
      <c r="A61" s="885"/>
      <c r="B61" s="610"/>
      <c r="C61" s="15" t="s">
        <v>86</v>
      </c>
      <c r="D61" s="610" t="s">
        <v>1365</v>
      </c>
      <c r="E61" s="15" t="s">
        <v>454</v>
      </c>
      <c r="F61" s="15"/>
      <c r="G61" s="124"/>
      <c r="H61" s="467">
        <f t="shared" ref="H61:H66" si="9">F61*G61</f>
        <v>0</v>
      </c>
      <c r="I61" s="15"/>
      <c r="J61" s="461"/>
      <c r="K61" s="517"/>
      <c r="L61" s="201"/>
      <c r="M61" s="495"/>
      <c r="N61" s="470"/>
      <c r="O61" s="201"/>
      <c r="P61" s="495"/>
      <c r="Q61" s="470"/>
      <c r="R61" s="201"/>
      <c r="S61" s="495"/>
      <c r="T61" s="470"/>
      <c r="U61" s="201"/>
      <c r="V61" s="495"/>
      <c r="W61" s="470"/>
    </row>
    <row r="62" spans="1:23" ht="15.6" hidden="1" x14ac:dyDescent="0.25">
      <c r="A62" s="885"/>
      <c r="B62" s="610"/>
      <c r="C62" s="15" t="s">
        <v>89</v>
      </c>
      <c r="D62" s="610" t="s">
        <v>1366</v>
      </c>
      <c r="E62" s="15" t="s">
        <v>454</v>
      </c>
      <c r="F62" s="15"/>
      <c r="G62" s="124"/>
      <c r="H62" s="467">
        <f t="shared" si="9"/>
        <v>0</v>
      </c>
      <c r="I62" s="15"/>
      <c r="J62" s="461"/>
      <c r="K62" s="517"/>
      <c r="L62" s="201"/>
      <c r="M62" s="495"/>
      <c r="N62" s="470"/>
      <c r="O62" s="201"/>
      <c r="P62" s="495"/>
      <c r="Q62" s="470"/>
      <c r="R62" s="201"/>
      <c r="S62" s="495"/>
      <c r="T62" s="470"/>
      <c r="U62" s="201"/>
      <c r="V62" s="495"/>
      <c r="W62" s="470"/>
    </row>
    <row r="63" spans="1:23" ht="15.6" hidden="1" x14ac:dyDescent="0.25">
      <c r="A63" s="885"/>
      <c r="B63" s="610"/>
      <c r="C63" s="15" t="s">
        <v>17</v>
      </c>
      <c r="D63" s="610" t="s">
        <v>1367</v>
      </c>
      <c r="E63" s="15" t="s">
        <v>454</v>
      </c>
      <c r="F63" s="15"/>
      <c r="G63" s="124"/>
      <c r="H63" s="467">
        <f t="shared" si="9"/>
        <v>0</v>
      </c>
      <c r="I63" s="15"/>
      <c r="J63" s="15"/>
      <c r="K63" s="517"/>
      <c r="L63" s="201"/>
      <c r="M63" s="201"/>
      <c r="N63" s="470"/>
      <c r="O63" s="201"/>
      <c r="P63" s="201"/>
      <c r="Q63" s="470"/>
      <c r="R63" s="201"/>
      <c r="S63" s="201"/>
      <c r="T63" s="470"/>
      <c r="U63" s="201"/>
      <c r="V63" s="201"/>
      <c r="W63" s="470"/>
    </row>
    <row r="64" spans="1:23" ht="26.4" hidden="1" x14ac:dyDescent="0.25">
      <c r="A64" s="885"/>
      <c r="B64" s="610"/>
      <c r="C64" s="15" t="s">
        <v>18</v>
      </c>
      <c r="D64" s="610" t="s">
        <v>1368</v>
      </c>
      <c r="E64" s="15" t="s">
        <v>454</v>
      </c>
      <c r="F64" s="15"/>
      <c r="G64" s="124"/>
      <c r="H64" s="467">
        <f t="shared" si="9"/>
        <v>0</v>
      </c>
      <c r="I64" s="15"/>
      <c r="J64" s="461"/>
      <c r="K64" s="517"/>
      <c r="L64" s="201"/>
      <c r="M64" s="495"/>
      <c r="N64" s="470"/>
      <c r="O64" s="201"/>
      <c r="P64" s="495"/>
      <c r="Q64" s="470"/>
      <c r="R64" s="201"/>
      <c r="S64" s="495"/>
      <c r="T64" s="470"/>
      <c r="U64" s="201"/>
      <c r="V64" s="495"/>
      <c r="W64" s="470"/>
    </row>
    <row r="65" spans="1:23" ht="15.6" hidden="1" x14ac:dyDescent="0.25">
      <c r="A65" s="885"/>
      <c r="B65" s="610" t="s">
        <v>1369</v>
      </c>
      <c r="C65" s="15"/>
      <c r="D65" s="610" t="s">
        <v>1370</v>
      </c>
      <c r="E65" s="15" t="s">
        <v>454</v>
      </c>
      <c r="F65" s="15"/>
      <c r="G65" s="124"/>
      <c r="H65" s="467">
        <f t="shared" si="9"/>
        <v>0</v>
      </c>
      <c r="I65" s="15"/>
      <c r="J65" s="461"/>
      <c r="K65" s="517"/>
      <c r="L65" s="201"/>
      <c r="M65" s="495"/>
      <c r="N65" s="470"/>
      <c r="O65" s="201"/>
      <c r="P65" s="495"/>
      <c r="Q65" s="470"/>
      <c r="R65" s="201"/>
      <c r="S65" s="495"/>
      <c r="T65" s="470"/>
      <c r="U65" s="201"/>
      <c r="V65" s="495"/>
      <c r="W65" s="470"/>
    </row>
    <row r="66" spans="1:23" ht="26.4" hidden="1" x14ac:dyDescent="0.25">
      <c r="A66" s="885"/>
      <c r="B66" s="610" t="s">
        <v>1371</v>
      </c>
      <c r="C66" s="15"/>
      <c r="D66" s="610" t="s">
        <v>1372</v>
      </c>
      <c r="E66" s="15" t="s">
        <v>454</v>
      </c>
      <c r="F66" s="15"/>
      <c r="G66" s="124"/>
      <c r="H66" s="467">
        <f t="shared" si="9"/>
        <v>0</v>
      </c>
      <c r="I66" s="15"/>
      <c r="J66" s="461"/>
      <c r="K66" s="517"/>
      <c r="L66" s="201"/>
      <c r="M66" s="495"/>
      <c r="N66" s="470"/>
      <c r="O66" s="201"/>
      <c r="P66" s="495"/>
      <c r="Q66" s="470"/>
      <c r="R66" s="201"/>
      <c r="S66" s="495"/>
      <c r="T66" s="470"/>
      <c r="U66" s="201"/>
      <c r="V66" s="495"/>
      <c r="W66" s="470"/>
    </row>
    <row r="67" spans="1:23" ht="13.8" thickBot="1" x14ac:dyDescent="0.3">
      <c r="A67" s="886"/>
      <c r="B67" s="867"/>
      <c r="C67" s="887"/>
      <c r="D67" s="867"/>
      <c r="E67" s="887"/>
      <c r="F67" s="867"/>
      <c r="G67" s="867"/>
      <c r="H67" s="537"/>
      <c r="I67" s="867"/>
      <c r="J67" s="867"/>
      <c r="K67" s="538"/>
      <c r="L67" s="504"/>
      <c r="M67" s="504"/>
      <c r="N67" s="504"/>
      <c r="O67" s="31"/>
      <c r="P67" s="31"/>
      <c r="Q67" s="504"/>
      <c r="R67" s="31"/>
      <c r="S67" s="31"/>
      <c r="T67" s="504"/>
      <c r="U67" s="31"/>
      <c r="V67" s="31"/>
      <c r="W67" s="504"/>
    </row>
    <row r="68" spans="1:23" ht="13.8" thickBot="1" x14ac:dyDescent="0.3">
      <c r="A68" s="635" t="s">
        <v>131</v>
      </c>
      <c r="B68" s="888"/>
      <c r="C68" s="888"/>
      <c r="D68" s="888"/>
      <c r="E68" s="889"/>
      <c r="F68" s="888"/>
      <c r="G68" s="888"/>
      <c r="H68" s="503">
        <f>SUM(H5:H67)</f>
        <v>312500</v>
      </c>
      <c r="I68" s="888"/>
      <c r="J68" s="888"/>
      <c r="K68" s="474">
        <f>SUM(K5:K67)</f>
        <v>0</v>
      </c>
      <c r="L68" s="470"/>
      <c r="M68" s="470"/>
      <c r="N68" s="470"/>
      <c r="O68" s="16"/>
      <c r="P68" s="16"/>
      <c r="Q68" s="470"/>
      <c r="R68" s="16"/>
      <c r="S68" s="16"/>
      <c r="T68" s="470"/>
      <c r="U68" s="16"/>
      <c r="V68" s="16"/>
      <c r="W68" s="470"/>
    </row>
    <row r="1048344" spans="5:5" x14ac:dyDescent="0.25">
      <c r="E1048344" s="10"/>
    </row>
  </sheetData>
  <sheetProtection algorithmName="SHA-512" hashValue="41I6GaChLwsrvB2W4hgRYjgHhldMeQ8dggCwC0A3prbYttsQ9Ne9ytgl9xakR0eKJ+Jwyeisgp1O6W+N4I65Qg==" saltValue="3HW4oVdyDDhUOvPOWcXmXg=="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33D7-93DD-4AF5-9680-03E25C79B1E6}">
  <sheetPr codeName="Sheet17"/>
  <dimension ref="A1:X1048393"/>
  <sheetViews>
    <sheetView view="pageBreakPreview" topLeftCell="A20" zoomScale="85" zoomScaleNormal="100" zoomScaleSheetLayoutView="85" workbookViewId="0">
      <selection activeCell="G30" sqref="G30"/>
    </sheetView>
  </sheetViews>
  <sheetFormatPr defaultRowHeight="13.8" x14ac:dyDescent="0.25"/>
  <cols>
    <col min="1" max="1" width="9.33203125" style="673" customWidth="1"/>
    <col min="2" max="2" width="9" style="673" bestFit="1" customWidth="1"/>
    <col min="3" max="3" width="3.33203125" style="673" bestFit="1" customWidth="1"/>
    <col min="4" max="4" width="3.6640625" style="673" customWidth="1"/>
    <col min="5" max="5" width="40.6640625" style="673" customWidth="1"/>
    <col min="6" max="6" width="23.33203125" style="673" bestFit="1" customWidth="1"/>
    <col min="7" max="9" width="20.6640625" style="673" hidden="1" customWidth="1"/>
    <col min="10" max="11" width="13.6640625" style="673" bestFit="1" customWidth="1"/>
    <col min="12" max="12" width="20.6640625" style="673" customWidth="1"/>
    <col min="13" max="14" width="13.6640625" style="673" bestFit="1" customWidth="1"/>
    <col min="15" max="15" width="20.6640625" style="673" customWidth="1"/>
    <col min="16" max="17" width="13.6640625" style="673" bestFit="1" customWidth="1"/>
    <col min="18" max="18" width="20.6640625" style="673" customWidth="1"/>
    <col min="19" max="20" width="13.6640625" style="673" bestFit="1" customWidth="1"/>
    <col min="21" max="21" width="20.6640625" style="673" customWidth="1"/>
    <col min="22" max="23" width="13.6640625" style="673" bestFit="1" customWidth="1"/>
    <col min="24" max="24" width="21" style="673" customWidth="1"/>
    <col min="25" max="262" width="9.33203125" style="673"/>
    <col min="263" max="263" width="9.33203125" style="673" customWidth="1"/>
    <col min="264" max="264" width="6.6640625" style="673" customWidth="1"/>
    <col min="265" max="265" width="40.6640625" style="673" customWidth="1"/>
    <col min="266" max="269" width="9.33203125" style="673" customWidth="1"/>
    <col min="270" max="518" width="9.33203125" style="673"/>
    <col min="519" max="519" width="9.33203125" style="673" customWidth="1"/>
    <col min="520" max="520" width="6.6640625" style="673" customWidth="1"/>
    <col min="521" max="521" width="40.6640625" style="673" customWidth="1"/>
    <col min="522" max="525" width="9.33203125" style="673" customWidth="1"/>
    <col min="526" max="774" width="9.33203125" style="673"/>
    <col min="775" max="775" width="9.33203125" style="673" customWidth="1"/>
    <col min="776" max="776" width="6.6640625" style="673" customWidth="1"/>
    <col min="777" max="777" width="40.6640625" style="673" customWidth="1"/>
    <col min="778" max="781" width="9.33203125" style="673" customWidth="1"/>
    <col min="782" max="1030" width="9.33203125" style="673"/>
    <col min="1031" max="1031" width="9.33203125" style="673" customWidth="1"/>
    <col min="1032" max="1032" width="6.6640625" style="673" customWidth="1"/>
    <col min="1033" max="1033" width="40.6640625" style="673" customWidth="1"/>
    <col min="1034" max="1037" width="9.33203125" style="673" customWidth="1"/>
    <col min="1038" max="1286" width="9.33203125" style="673"/>
    <col min="1287" max="1287" width="9.33203125" style="673" customWidth="1"/>
    <col min="1288" max="1288" width="6.6640625" style="673" customWidth="1"/>
    <col min="1289" max="1289" width="40.6640625" style="673" customWidth="1"/>
    <col min="1290" max="1293" width="9.33203125" style="673" customWidth="1"/>
    <col min="1294" max="1542" width="9.33203125" style="673"/>
    <col min="1543" max="1543" width="9.33203125" style="673" customWidth="1"/>
    <col min="1544" max="1544" width="6.6640625" style="673" customWidth="1"/>
    <col min="1545" max="1545" width="40.6640625" style="673" customWidth="1"/>
    <col min="1546" max="1549" width="9.33203125" style="673" customWidth="1"/>
    <col min="1550" max="1798" width="9.33203125" style="673"/>
    <col min="1799" max="1799" width="9.33203125" style="673" customWidth="1"/>
    <col min="1800" max="1800" width="6.6640625" style="673" customWidth="1"/>
    <col min="1801" max="1801" width="40.6640625" style="673" customWidth="1"/>
    <col min="1802" max="1805" width="9.33203125" style="673" customWidth="1"/>
    <col min="1806" max="2054" width="9.33203125" style="673"/>
    <col min="2055" max="2055" width="9.33203125" style="673" customWidth="1"/>
    <col min="2056" max="2056" width="6.6640625" style="673" customWidth="1"/>
    <col min="2057" max="2057" width="40.6640625" style="673" customWidth="1"/>
    <col min="2058" max="2061" width="9.33203125" style="673" customWidth="1"/>
    <col min="2062" max="2310" width="9.33203125" style="673"/>
    <col min="2311" max="2311" width="9.33203125" style="673" customWidth="1"/>
    <col min="2312" max="2312" width="6.6640625" style="673" customWidth="1"/>
    <col min="2313" max="2313" width="40.6640625" style="673" customWidth="1"/>
    <col min="2314" max="2317" width="9.33203125" style="673" customWidth="1"/>
    <col min="2318" max="2566" width="9.33203125" style="673"/>
    <col min="2567" max="2567" width="9.33203125" style="673" customWidth="1"/>
    <col min="2568" max="2568" width="6.6640625" style="673" customWidth="1"/>
    <col min="2569" max="2569" width="40.6640625" style="673" customWidth="1"/>
    <col min="2570" max="2573" width="9.33203125" style="673" customWidth="1"/>
    <col min="2574" max="2822" width="9.33203125" style="673"/>
    <col min="2823" max="2823" width="9.33203125" style="673" customWidth="1"/>
    <col min="2824" max="2824" width="6.6640625" style="673" customWidth="1"/>
    <col min="2825" max="2825" width="40.6640625" style="673" customWidth="1"/>
    <col min="2826" max="2829" width="9.33203125" style="673" customWidth="1"/>
    <col min="2830" max="3078" width="9.33203125" style="673"/>
    <col min="3079" max="3079" width="9.33203125" style="673" customWidth="1"/>
    <col min="3080" max="3080" width="6.6640625" style="673" customWidth="1"/>
    <col min="3081" max="3081" width="40.6640625" style="673" customWidth="1"/>
    <col min="3082" max="3085" width="9.33203125" style="673" customWidth="1"/>
    <col min="3086" max="3334" width="9.33203125" style="673"/>
    <col min="3335" max="3335" width="9.33203125" style="673" customWidth="1"/>
    <col min="3336" max="3336" width="6.6640625" style="673" customWidth="1"/>
    <col min="3337" max="3337" width="40.6640625" style="673" customWidth="1"/>
    <col min="3338" max="3341" width="9.33203125" style="673" customWidth="1"/>
    <col min="3342" max="3590" width="9.33203125" style="673"/>
    <col min="3591" max="3591" width="9.33203125" style="673" customWidth="1"/>
    <col min="3592" max="3592" width="6.6640625" style="673" customWidth="1"/>
    <col min="3593" max="3593" width="40.6640625" style="673" customWidth="1"/>
    <col min="3594" max="3597" width="9.33203125" style="673" customWidth="1"/>
    <col min="3598" max="3846" width="9.33203125" style="673"/>
    <col min="3847" max="3847" width="9.33203125" style="673" customWidth="1"/>
    <col min="3848" max="3848" width="6.6640625" style="673" customWidth="1"/>
    <col min="3849" max="3849" width="40.6640625" style="673" customWidth="1"/>
    <col min="3850" max="3853" width="9.33203125" style="673" customWidth="1"/>
    <col min="3854" max="4102" width="9.33203125" style="673"/>
    <col min="4103" max="4103" width="9.33203125" style="673" customWidth="1"/>
    <col min="4104" max="4104" width="6.6640625" style="673" customWidth="1"/>
    <col min="4105" max="4105" width="40.6640625" style="673" customWidth="1"/>
    <col min="4106" max="4109" width="9.33203125" style="673" customWidth="1"/>
    <col min="4110" max="4358" width="9.33203125" style="673"/>
    <col min="4359" max="4359" width="9.33203125" style="673" customWidth="1"/>
    <col min="4360" max="4360" width="6.6640625" style="673" customWidth="1"/>
    <col min="4361" max="4361" width="40.6640625" style="673" customWidth="1"/>
    <col min="4362" max="4365" width="9.33203125" style="673" customWidth="1"/>
    <col min="4366" max="4614" width="9.33203125" style="673"/>
    <col min="4615" max="4615" width="9.33203125" style="673" customWidth="1"/>
    <col min="4616" max="4616" width="6.6640625" style="673" customWidth="1"/>
    <col min="4617" max="4617" width="40.6640625" style="673" customWidth="1"/>
    <col min="4618" max="4621" width="9.33203125" style="673" customWidth="1"/>
    <col min="4622" max="4870" width="9.33203125" style="673"/>
    <col min="4871" max="4871" width="9.33203125" style="673" customWidth="1"/>
    <col min="4872" max="4872" width="6.6640625" style="673" customWidth="1"/>
    <col min="4873" max="4873" width="40.6640625" style="673" customWidth="1"/>
    <col min="4874" max="4877" width="9.33203125" style="673" customWidth="1"/>
    <col min="4878" max="5126" width="9.33203125" style="673"/>
    <col min="5127" max="5127" width="9.33203125" style="673" customWidth="1"/>
    <col min="5128" max="5128" width="6.6640625" style="673" customWidth="1"/>
    <col min="5129" max="5129" width="40.6640625" style="673" customWidth="1"/>
    <col min="5130" max="5133" width="9.33203125" style="673" customWidth="1"/>
    <col min="5134" max="5382" width="9.33203125" style="673"/>
    <col min="5383" max="5383" width="9.33203125" style="673" customWidth="1"/>
    <col min="5384" max="5384" width="6.6640625" style="673" customWidth="1"/>
    <col min="5385" max="5385" width="40.6640625" style="673" customWidth="1"/>
    <col min="5386" max="5389" width="9.33203125" style="673" customWidth="1"/>
    <col min="5390" max="5638" width="9.33203125" style="673"/>
    <col min="5639" max="5639" width="9.33203125" style="673" customWidth="1"/>
    <col min="5640" max="5640" width="6.6640625" style="673" customWidth="1"/>
    <col min="5641" max="5641" width="40.6640625" style="673" customWidth="1"/>
    <col min="5642" max="5645" width="9.33203125" style="673" customWidth="1"/>
    <col min="5646" max="5894" width="9.33203125" style="673"/>
    <col min="5895" max="5895" width="9.33203125" style="673" customWidth="1"/>
    <col min="5896" max="5896" width="6.6640625" style="673" customWidth="1"/>
    <col min="5897" max="5897" width="40.6640625" style="673" customWidth="1"/>
    <col min="5898" max="5901" width="9.33203125" style="673" customWidth="1"/>
    <col min="5902" max="6150" width="9.33203125" style="673"/>
    <col min="6151" max="6151" width="9.33203125" style="673" customWidth="1"/>
    <col min="6152" max="6152" width="6.6640625" style="673" customWidth="1"/>
    <col min="6153" max="6153" width="40.6640625" style="673" customWidth="1"/>
    <col min="6154" max="6157" width="9.33203125" style="673" customWidth="1"/>
    <col min="6158" max="6406" width="9.33203125" style="673"/>
    <col min="6407" max="6407" width="9.33203125" style="673" customWidth="1"/>
    <col min="6408" max="6408" width="6.6640625" style="673" customWidth="1"/>
    <col min="6409" max="6409" width="40.6640625" style="673" customWidth="1"/>
    <col min="6410" max="6413" width="9.33203125" style="673" customWidth="1"/>
    <col min="6414" max="6662" width="9.33203125" style="673"/>
    <col min="6663" max="6663" width="9.33203125" style="673" customWidth="1"/>
    <col min="6664" max="6664" width="6.6640625" style="673" customWidth="1"/>
    <col min="6665" max="6665" width="40.6640625" style="673" customWidth="1"/>
    <col min="6666" max="6669" width="9.33203125" style="673" customWidth="1"/>
    <col min="6670" max="6918" width="9.33203125" style="673"/>
    <col min="6919" max="6919" width="9.33203125" style="673" customWidth="1"/>
    <col min="6920" max="6920" width="6.6640625" style="673" customWidth="1"/>
    <col min="6921" max="6921" width="40.6640625" style="673" customWidth="1"/>
    <col min="6922" max="6925" width="9.33203125" style="673" customWidth="1"/>
    <col min="6926" max="7174" width="9.33203125" style="673"/>
    <col min="7175" max="7175" width="9.33203125" style="673" customWidth="1"/>
    <col min="7176" max="7176" width="6.6640625" style="673" customWidth="1"/>
    <col min="7177" max="7177" width="40.6640625" style="673" customWidth="1"/>
    <col min="7178" max="7181" width="9.33203125" style="673" customWidth="1"/>
    <col min="7182" max="7430" width="9.33203125" style="673"/>
    <col min="7431" max="7431" width="9.33203125" style="673" customWidth="1"/>
    <col min="7432" max="7432" width="6.6640625" style="673" customWidth="1"/>
    <col min="7433" max="7433" width="40.6640625" style="673" customWidth="1"/>
    <col min="7434" max="7437" width="9.33203125" style="673" customWidth="1"/>
    <col min="7438" max="7686" width="9.33203125" style="673"/>
    <col min="7687" max="7687" width="9.33203125" style="673" customWidth="1"/>
    <col min="7688" max="7688" width="6.6640625" style="673" customWidth="1"/>
    <col min="7689" max="7689" width="40.6640625" style="673" customWidth="1"/>
    <col min="7690" max="7693" width="9.33203125" style="673" customWidth="1"/>
    <col min="7694" max="7942" width="9.33203125" style="673"/>
    <col min="7943" max="7943" width="9.33203125" style="673" customWidth="1"/>
    <col min="7944" max="7944" width="6.6640625" style="673" customWidth="1"/>
    <col min="7945" max="7945" width="40.6640625" style="673" customWidth="1"/>
    <col min="7946" max="7949" width="9.33203125" style="673" customWidth="1"/>
    <col min="7950" max="8198" width="9.33203125" style="673"/>
    <col min="8199" max="8199" width="9.33203125" style="673" customWidth="1"/>
    <col min="8200" max="8200" width="6.6640625" style="673" customWidth="1"/>
    <col min="8201" max="8201" width="40.6640625" style="673" customWidth="1"/>
    <col min="8202" max="8205" width="9.33203125" style="673" customWidth="1"/>
    <col min="8206" max="8454" width="9.33203125" style="673"/>
    <col min="8455" max="8455" width="9.33203125" style="673" customWidth="1"/>
    <col min="8456" max="8456" width="6.6640625" style="673" customWidth="1"/>
    <col min="8457" max="8457" width="40.6640625" style="673" customWidth="1"/>
    <col min="8458" max="8461" width="9.33203125" style="673" customWidth="1"/>
    <col min="8462" max="8710" width="9.33203125" style="673"/>
    <col min="8711" max="8711" width="9.33203125" style="673" customWidth="1"/>
    <col min="8712" max="8712" width="6.6640625" style="673" customWidth="1"/>
    <col min="8713" max="8713" width="40.6640625" style="673" customWidth="1"/>
    <col min="8714" max="8717" width="9.33203125" style="673" customWidth="1"/>
    <col min="8718" max="8966" width="9.33203125" style="673"/>
    <col min="8967" max="8967" width="9.33203125" style="673" customWidth="1"/>
    <col min="8968" max="8968" width="6.6640625" style="673" customWidth="1"/>
    <col min="8969" max="8969" width="40.6640625" style="673" customWidth="1"/>
    <col min="8970" max="8973" width="9.33203125" style="673" customWidth="1"/>
    <col min="8974" max="9222" width="9.33203125" style="673"/>
    <col min="9223" max="9223" width="9.33203125" style="673" customWidth="1"/>
    <col min="9224" max="9224" width="6.6640625" style="673" customWidth="1"/>
    <col min="9225" max="9225" width="40.6640625" style="673" customWidth="1"/>
    <col min="9226" max="9229" width="9.33203125" style="673" customWidth="1"/>
    <col min="9230" max="9478" width="9.33203125" style="673"/>
    <col min="9479" max="9479" width="9.33203125" style="673" customWidth="1"/>
    <col min="9480" max="9480" width="6.6640625" style="673" customWidth="1"/>
    <col min="9481" max="9481" width="40.6640625" style="673" customWidth="1"/>
    <col min="9482" max="9485" width="9.33203125" style="673" customWidth="1"/>
    <col min="9486" max="9734" width="9.33203125" style="673"/>
    <col min="9735" max="9735" width="9.33203125" style="673" customWidth="1"/>
    <col min="9736" max="9736" width="6.6640625" style="673" customWidth="1"/>
    <col min="9737" max="9737" width="40.6640625" style="673" customWidth="1"/>
    <col min="9738" max="9741" width="9.33203125" style="673" customWidth="1"/>
    <col min="9742" max="9990" width="9.33203125" style="673"/>
    <col min="9991" max="9991" width="9.33203125" style="673" customWidth="1"/>
    <col min="9992" max="9992" width="6.6640625" style="673" customWidth="1"/>
    <col min="9993" max="9993" width="40.6640625" style="673" customWidth="1"/>
    <col min="9994" max="9997" width="9.33203125" style="673" customWidth="1"/>
    <col min="9998" max="10246" width="9.33203125" style="673"/>
    <col min="10247" max="10247" width="9.33203125" style="673" customWidth="1"/>
    <col min="10248" max="10248" width="6.6640625" style="673" customWidth="1"/>
    <col min="10249" max="10249" width="40.6640625" style="673" customWidth="1"/>
    <col min="10250" max="10253" width="9.33203125" style="673" customWidth="1"/>
    <col min="10254" max="10502" width="9.33203125" style="673"/>
    <col min="10503" max="10503" width="9.33203125" style="673" customWidth="1"/>
    <col min="10504" max="10504" width="6.6640625" style="673" customWidth="1"/>
    <col min="10505" max="10505" width="40.6640625" style="673" customWidth="1"/>
    <col min="10506" max="10509" width="9.33203125" style="673" customWidth="1"/>
    <col min="10510" max="10758" width="9.33203125" style="673"/>
    <col min="10759" max="10759" width="9.33203125" style="673" customWidth="1"/>
    <col min="10760" max="10760" width="6.6640625" style="673" customWidth="1"/>
    <col min="10761" max="10761" width="40.6640625" style="673" customWidth="1"/>
    <col min="10762" max="10765" width="9.33203125" style="673" customWidth="1"/>
    <col min="10766" max="11014" width="9.33203125" style="673"/>
    <col min="11015" max="11015" width="9.33203125" style="673" customWidth="1"/>
    <col min="11016" max="11016" width="6.6640625" style="673" customWidth="1"/>
    <col min="11017" max="11017" width="40.6640625" style="673" customWidth="1"/>
    <col min="11018" max="11021" width="9.33203125" style="673" customWidth="1"/>
    <col min="11022" max="11270" width="9.33203125" style="673"/>
    <col min="11271" max="11271" width="9.33203125" style="673" customWidth="1"/>
    <col min="11272" max="11272" width="6.6640625" style="673" customWidth="1"/>
    <col min="11273" max="11273" width="40.6640625" style="673" customWidth="1"/>
    <col min="11274" max="11277" width="9.33203125" style="673" customWidth="1"/>
    <col min="11278" max="11526" width="9.33203125" style="673"/>
    <col min="11527" max="11527" width="9.33203125" style="673" customWidth="1"/>
    <col min="11528" max="11528" width="6.6640625" style="673" customWidth="1"/>
    <col min="11529" max="11529" width="40.6640625" style="673" customWidth="1"/>
    <col min="11530" max="11533" width="9.33203125" style="673" customWidth="1"/>
    <col min="11534" max="11782" width="9.33203125" style="673"/>
    <col min="11783" max="11783" width="9.33203125" style="673" customWidth="1"/>
    <col min="11784" max="11784" width="6.6640625" style="673" customWidth="1"/>
    <col min="11785" max="11785" width="40.6640625" style="673" customWidth="1"/>
    <col min="11786" max="11789" width="9.33203125" style="673" customWidth="1"/>
    <col min="11790" max="12038" width="9.33203125" style="673"/>
    <col min="12039" max="12039" width="9.33203125" style="673" customWidth="1"/>
    <col min="12040" max="12040" width="6.6640625" style="673" customWidth="1"/>
    <col min="12041" max="12041" width="40.6640625" style="673" customWidth="1"/>
    <col min="12042" max="12045" width="9.33203125" style="673" customWidth="1"/>
    <col min="12046" max="12294" width="9.33203125" style="673"/>
    <col min="12295" max="12295" width="9.33203125" style="673" customWidth="1"/>
    <col min="12296" max="12296" width="6.6640625" style="673" customWidth="1"/>
    <col min="12297" max="12297" width="40.6640625" style="673" customWidth="1"/>
    <col min="12298" max="12301" width="9.33203125" style="673" customWidth="1"/>
    <col min="12302" max="12550" width="9.33203125" style="673"/>
    <col min="12551" max="12551" width="9.33203125" style="673" customWidth="1"/>
    <col min="12552" max="12552" width="6.6640625" style="673" customWidth="1"/>
    <col min="12553" max="12553" width="40.6640625" style="673" customWidth="1"/>
    <col min="12554" max="12557" width="9.33203125" style="673" customWidth="1"/>
    <col min="12558" max="12806" width="9.33203125" style="673"/>
    <col min="12807" max="12807" width="9.33203125" style="673" customWidth="1"/>
    <col min="12808" max="12808" width="6.6640625" style="673" customWidth="1"/>
    <col min="12809" max="12809" width="40.6640625" style="673" customWidth="1"/>
    <col min="12810" max="12813" width="9.33203125" style="673" customWidth="1"/>
    <col min="12814" max="13062" width="9.33203125" style="673"/>
    <col min="13063" max="13063" width="9.33203125" style="673" customWidth="1"/>
    <col min="13064" max="13064" width="6.6640625" style="673" customWidth="1"/>
    <col min="13065" max="13065" width="40.6640625" style="673" customWidth="1"/>
    <col min="13066" max="13069" width="9.33203125" style="673" customWidth="1"/>
    <col min="13070" max="13318" width="9.33203125" style="673"/>
    <col min="13319" max="13319" width="9.33203125" style="673" customWidth="1"/>
    <col min="13320" max="13320" width="6.6640625" style="673" customWidth="1"/>
    <col min="13321" max="13321" width="40.6640625" style="673" customWidth="1"/>
    <col min="13322" max="13325" width="9.33203125" style="673" customWidth="1"/>
    <col min="13326" max="13574" width="9.33203125" style="673"/>
    <col min="13575" max="13575" width="9.33203125" style="673" customWidth="1"/>
    <col min="13576" max="13576" width="6.6640625" style="673" customWidth="1"/>
    <col min="13577" max="13577" width="40.6640625" style="673" customWidth="1"/>
    <col min="13578" max="13581" width="9.33203125" style="673" customWidth="1"/>
    <col min="13582" max="13830" width="9.33203125" style="673"/>
    <col min="13831" max="13831" width="9.33203125" style="673" customWidth="1"/>
    <col min="13832" max="13832" width="6.6640625" style="673" customWidth="1"/>
    <col min="13833" max="13833" width="40.6640625" style="673" customWidth="1"/>
    <col min="13834" max="13837" width="9.33203125" style="673" customWidth="1"/>
    <col min="13838" max="14086" width="9.33203125" style="673"/>
    <col min="14087" max="14087" width="9.33203125" style="673" customWidth="1"/>
    <col min="14088" max="14088" width="6.6640625" style="673" customWidth="1"/>
    <col min="14089" max="14089" width="40.6640625" style="673" customWidth="1"/>
    <col min="14090" max="14093" width="9.33203125" style="673" customWidth="1"/>
    <col min="14094" max="14342" width="9.33203125" style="673"/>
    <col min="14343" max="14343" width="9.33203125" style="673" customWidth="1"/>
    <col min="14344" max="14344" width="6.6640625" style="673" customWidth="1"/>
    <col min="14345" max="14345" width="40.6640625" style="673" customWidth="1"/>
    <col min="14346" max="14349" width="9.33203125" style="673" customWidth="1"/>
    <col min="14350" max="14598" width="9.33203125" style="673"/>
    <col min="14599" max="14599" width="9.33203125" style="673" customWidth="1"/>
    <col min="14600" max="14600" width="6.6640625" style="673" customWidth="1"/>
    <col min="14601" max="14601" width="40.6640625" style="673" customWidth="1"/>
    <col min="14602" max="14605" width="9.33203125" style="673" customWidth="1"/>
    <col min="14606" max="14854" width="9.33203125" style="673"/>
    <col min="14855" max="14855" width="9.33203125" style="673" customWidth="1"/>
    <col min="14856" max="14856" width="6.6640625" style="673" customWidth="1"/>
    <col min="14857" max="14857" width="40.6640625" style="673" customWidth="1"/>
    <col min="14858" max="14861" width="9.33203125" style="673" customWidth="1"/>
    <col min="14862" max="15110" width="9.33203125" style="673"/>
    <col min="15111" max="15111" width="9.33203125" style="673" customWidth="1"/>
    <col min="15112" max="15112" width="6.6640625" style="673" customWidth="1"/>
    <col min="15113" max="15113" width="40.6640625" style="673" customWidth="1"/>
    <col min="15114" max="15117" width="9.33203125" style="673" customWidth="1"/>
    <col min="15118" max="15366" width="9.33203125" style="673"/>
    <col min="15367" max="15367" width="9.33203125" style="673" customWidth="1"/>
    <col min="15368" max="15368" width="6.6640625" style="673" customWidth="1"/>
    <col min="15369" max="15369" width="40.6640625" style="673" customWidth="1"/>
    <col min="15370" max="15373" width="9.33203125" style="673" customWidth="1"/>
    <col min="15374" max="15622" width="9.33203125" style="673"/>
    <col min="15623" max="15623" width="9.33203125" style="673" customWidth="1"/>
    <col min="15624" max="15624" width="6.6640625" style="673" customWidth="1"/>
    <col min="15625" max="15625" width="40.6640625" style="673" customWidth="1"/>
    <col min="15626" max="15629" width="9.33203125" style="673" customWidth="1"/>
    <col min="15630" max="15878" width="9.33203125" style="673"/>
    <col min="15879" max="15879" width="9.33203125" style="673" customWidth="1"/>
    <col min="15880" max="15880" width="6.6640625" style="673" customWidth="1"/>
    <col min="15881" max="15881" width="40.6640625" style="673" customWidth="1"/>
    <col min="15882" max="15885" width="9.33203125" style="673" customWidth="1"/>
    <col min="15886" max="16134" width="9.33203125" style="673"/>
    <col min="16135" max="16135" width="9.33203125" style="673" customWidth="1"/>
    <col min="16136" max="16136" width="6.6640625" style="673" customWidth="1"/>
    <col min="16137" max="16137" width="40.6640625" style="673" customWidth="1"/>
    <col min="16138" max="16141" width="9.33203125" style="673" customWidth="1"/>
    <col min="16142" max="16384" width="9.33203125" style="673"/>
  </cols>
  <sheetData>
    <row r="1" spans="1:24" ht="114" customHeight="1" thickBot="1" x14ac:dyDescent="0.3">
      <c r="A1" s="591" t="s">
        <v>1373</v>
      </c>
      <c r="B1" s="1072" t="str">
        <f>'C1.2'!B1</f>
        <v>ACSA - BFIA 8202/2026  
FOR: CONTRACTOR APPOINTMENT FOR THE CONSTRUCTION OF UNDERGROUND MAIN WATER LINE AND REHABILITATION OF SERVICE ROADS AT BRAM FISCHER INTERNATIONAL AIRPORT FOR A PERIOD OF 12 MONTHS</v>
      </c>
      <c r="C1" s="1072"/>
      <c r="D1" s="1072"/>
      <c r="E1" s="1072"/>
      <c r="F1" s="1073" t="s">
        <v>1374</v>
      </c>
      <c r="G1" s="1073"/>
      <c r="H1" s="1073"/>
      <c r="I1" s="1073"/>
      <c r="J1" s="1073"/>
      <c r="K1" s="1073"/>
      <c r="L1" s="1074"/>
      <c r="M1" s="1071"/>
      <c r="N1" s="1071"/>
      <c r="O1" s="1071"/>
      <c r="P1" s="1071"/>
      <c r="Q1" s="1071"/>
      <c r="R1" s="1071"/>
      <c r="S1" s="1071"/>
      <c r="T1" s="1071"/>
      <c r="U1" s="1071"/>
      <c r="V1" s="1071"/>
      <c r="W1" s="1071"/>
      <c r="X1" s="1071"/>
    </row>
    <row r="2" spans="1:24" ht="14.4" thickBot="1" x14ac:dyDescent="0.3">
      <c r="A2" s="592" t="s">
        <v>23</v>
      </c>
      <c r="B2" s="593"/>
      <c r="C2" s="594"/>
      <c r="D2" s="595"/>
      <c r="E2" s="595" t="s">
        <v>24</v>
      </c>
      <c r="F2" s="595" t="s">
        <v>25</v>
      </c>
      <c r="G2" s="595" t="s">
        <v>26</v>
      </c>
      <c r="H2" s="595" t="s">
        <v>27</v>
      </c>
      <c r="I2" s="595" t="s">
        <v>28</v>
      </c>
      <c r="J2" s="595" t="s">
        <v>26</v>
      </c>
      <c r="K2" s="595" t="s">
        <v>27</v>
      </c>
      <c r="L2" s="596" t="s">
        <v>28</v>
      </c>
      <c r="M2" s="675"/>
      <c r="N2" s="675"/>
      <c r="O2" s="675"/>
      <c r="P2" s="675"/>
      <c r="Q2" s="675"/>
      <c r="R2" s="675"/>
      <c r="S2" s="675"/>
      <c r="T2" s="675"/>
      <c r="U2" s="675"/>
      <c r="V2" s="675"/>
      <c r="W2" s="675"/>
      <c r="X2" s="675"/>
    </row>
    <row r="3" spans="1:24" x14ac:dyDescent="0.25">
      <c r="A3" s="772"/>
      <c r="B3" s="773"/>
      <c r="C3" s="875"/>
      <c r="D3" s="775"/>
      <c r="E3" s="776"/>
      <c r="F3" s="775"/>
      <c r="G3" s="775"/>
      <c r="H3" s="776"/>
      <c r="I3" s="776"/>
      <c r="J3" s="775"/>
      <c r="K3" s="776"/>
      <c r="L3" s="777"/>
      <c r="M3" s="413"/>
      <c r="N3" s="375"/>
      <c r="O3" s="375"/>
      <c r="P3" s="413"/>
      <c r="Q3" s="375"/>
      <c r="R3" s="375"/>
      <c r="S3" s="413"/>
      <c r="T3" s="375"/>
      <c r="U3" s="375"/>
      <c r="V3" s="413"/>
      <c r="W3" s="375"/>
      <c r="X3" s="375"/>
    </row>
    <row r="4" spans="1:24" x14ac:dyDescent="0.25">
      <c r="A4" s="645"/>
      <c r="B4" s="646"/>
      <c r="C4" s="876"/>
      <c r="D4" s="876"/>
      <c r="E4" s="14"/>
      <c r="F4" s="10"/>
      <c r="G4" s="10"/>
      <c r="H4" s="616"/>
      <c r="I4" s="616"/>
      <c r="J4" s="10"/>
      <c r="K4" s="616"/>
      <c r="L4" s="647"/>
      <c r="M4" s="413"/>
      <c r="N4" s="375"/>
      <c r="O4" s="375"/>
      <c r="P4" s="413"/>
      <c r="Q4" s="375"/>
      <c r="R4" s="375"/>
      <c r="S4" s="413"/>
      <c r="T4" s="375"/>
      <c r="U4" s="375"/>
      <c r="V4" s="413"/>
      <c r="W4" s="375"/>
      <c r="X4" s="375"/>
    </row>
    <row r="5" spans="1:24" x14ac:dyDescent="0.25">
      <c r="A5" s="741" t="s">
        <v>1375</v>
      </c>
      <c r="B5" s="742"/>
      <c r="C5" s="743"/>
      <c r="D5" s="743"/>
      <c r="E5" s="625" t="s">
        <v>1376</v>
      </c>
      <c r="F5" s="15"/>
      <c r="G5" s="15"/>
      <c r="H5" s="14"/>
      <c r="I5" s="122"/>
      <c r="J5" s="15"/>
      <c r="K5" s="14"/>
      <c r="L5" s="879"/>
      <c r="M5" s="431"/>
      <c r="N5" s="376"/>
      <c r="O5" s="439"/>
      <c r="P5" s="431"/>
      <c r="Q5" s="376"/>
      <c r="R5" s="439"/>
      <c r="S5" s="431"/>
      <c r="T5" s="376"/>
      <c r="U5" s="439"/>
      <c r="V5" s="431"/>
      <c r="W5" s="376"/>
      <c r="X5" s="439"/>
    </row>
    <row r="6" spans="1:24" ht="26.4" x14ac:dyDescent="0.25">
      <c r="A6" s="741"/>
      <c r="B6" s="742" t="s">
        <v>1377</v>
      </c>
      <c r="C6" s="743"/>
      <c r="D6" s="743"/>
      <c r="E6" s="610" t="s">
        <v>1378</v>
      </c>
      <c r="F6" s="15" t="s">
        <v>68</v>
      </c>
      <c r="G6" s="15" t="s">
        <v>69</v>
      </c>
      <c r="H6" s="15" t="s">
        <v>70</v>
      </c>
      <c r="I6" s="468">
        <v>50000</v>
      </c>
      <c r="J6" s="15">
        <v>1</v>
      </c>
      <c r="K6" s="124">
        <v>50000</v>
      </c>
      <c r="L6" s="891">
        <f>+J6*K6</f>
        <v>50000</v>
      </c>
      <c r="M6" s="431"/>
      <c r="N6" s="432"/>
      <c r="O6" s="418"/>
      <c r="P6" s="431"/>
      <c r="Q6" s="431"/>
      <c r="R6" s="416"/>
      <c r="S6" s="431"/>
      <c r="T6" s="431"/>
      <c r="U6" s="416"/>
      <c r="V6" s="431"/>
      <c r="W6" s="431"/>
      <c r="X6" s="416"/>
    </row>
    <row r="7" spans="1:24" ht="26.4" x14ac:dyDescent="0.25">
      <c r="A7" s="741"/>
      <c r="B7" s="742" t="s">
        <v>1379</v>
      </c>
      <c r="C7" s="743"/>
      <c r="D7" s="743"/>
      <c r="E7" s="610" t="s">
        <v>1380</v>
      </c>
      <c r="F7" s="15" t="s">
        <v>73</v>
      </c>
      <c r="G7" s="461">
        <f>I6</f>
        <v>50000</v>
      </c>
      <c r="H7" s="883">
        <v>0.05</v>
      </c>
      <c r="I7" s="468">
        <f>G7*H7</f>
        <v>2500</v>
      </c>
      <c r="J7" s="461">
        <f>L6</f>
        <v>50000</v>
      </c>
      <c r="K7" s="894"/>
      <c r="L7" s="891">
        <f>J7*K7</f>
        <v>0</v>
      </c>
      <c r="M7" s="432"/>
      <c r="N7" s="892"/>
      <c r="O7" s="418"/>
      <c r="P7" s="432"/>
      <c r="Q7" s="893"/>
      <c r="R7" s="416"/>
      <c r="S7" s="432"/>
      <c r="T7" s="893"/>
      <c r="U7" s="416"/>
      <c r="V7" s="432"/>
      <c r="W7" s="893"/>
      <c r="X7" s="416"/>
    </row>
    <row r="8" spans="1:24" x14ac:dyDescent="0.25">
      <c r="A8" s="741" t="s">
        <v>1381</v>
      </c>
      <c r="B8" s="742"/>
      <c r="C8" s="743"/>
      <c r="D8" s="743"/>
      <c r="E8" s="625" t="s">
        <v>1382</v>
      </c>
      <c r="F8" s="15"/>
      <c r="G8" s="15"/>
      <c r="H8" s="15"/>
      <c r="I8" s="505"/>
      <c r="J8" s="15"/>
      <c r="K8" s="15"/>
      <c r="L8" s="539"/>
      <c r="M8" s="431"/>
      <c r="N8" s="431"/>
      <c r="O8" s="441"/>
      <c r="P8" s="431"/>
      <c r="Q8" s="431"/>
      <c r="R8" s="441"/>
      <c r="S8" s="431"/>
      <c r="T8" s="431"/>
      <c r="U8" s="441"/>
      <c r="V8" s="431"/>
      <c r="W8" s="431"/>
      <c r="X8" s="441"/>
    </row>
    <row r="9" spans="1:24" hidden="1" x14ac:dyDescent="0.25">
      <c r="A9" s="741"/>
      <c r="B9" s="742" t="s">
        <v>1383</v>
      </c>
      <c r="C9" s="743"/>
      <c r="D9" s="743"/>
      <c r="E9" s="610" t="s">
        <v>1384</v>
      </c>
      <c r="F9" s="15" t="s">
        <v>68</v>
      </c>
      <c r="G9" s="15" t="s">
        <v>69</v>
      </c>
      <c r="H9" s="15" t="s">
        <v>70</v>
      </c>
      <c r="I9" s="505"/>
      <c r="J9" s="15" t="s">
        <v>69</v>
      </c>
      <c r="K9" s="15" t="s">
        <v>70</v>
      </c>
      <c r="L9" s="539"/>
      <c r="M9" s="431"/>
      <c r="N9" s="431"/>
      <c r="O9" s="441"/>
      <c r="P9" s="431"/>
      <c r="Q9" s="431"/>
      <c r="R9" s="441"/>
      <c r="S9" s="431"/>
      <c r="T9" s="431"/>
      <c r="U9" s="441"/>
      <c r="V9" s="431"/>
      <c r="W9" s="431"/>
      <c r="X9" s="441"/>
    </row>
    <row r="10" spans="1:24" ht="26.4" hidden="1" x14ac:dyDescent="0.25">
      <c r="A10" s="741"/>
      <c r="B10" s="742" t="s">
        <v>1385</v>
      </c>
      <c r="C10" s="743"/>
      <c r="D10" s="743"/>
      <c r="E10" s="610" t="s">
        <v>1386</v>
      </c>
      <c r="F10" s="15" t="s">
        <v>73</v>
      </c>
      <c r="G10" s="461">
        <f>I9</f>
        <v>0</v>
      </c>
      <c r="H10" s="883"/>
      <c r="I10" s="505">
        <f>G10*H10</f>
        <v>0</v>
      </c>
      <c r="J10" s="461">
        <f>L9</f>
        <v>0</v>
      </c>
      <c r="K10" s="883"/>
      <c r="L10" s="539">
        <f>J10*K10</f>
        <v>0</v>
      </c>
      <c r="M10" s="432"/>
      <c r="N10" s="893"/>
      <c r="O10" s="441"/>
      <c r="P10" s="432"/>
      <c r="Q10" s="893"/>
      <c r="R10" s="441"/>
      <c r="S10" s="432"/>
      <c r="T10" s="893"/>
      <c r="U10" s="441"/>
      <c r="V10" s="432"/>
      <c r="W10" s="893"/>
      <c r="X10" s="441"/>
    </row>
    <row r="11" spans="1:24" ht="26.4" hidden="1" x14ac:dyDescent="0.25">
      <c r="A11" s="741" t="s">
        <v>1387</v>
      </c>
      <c r="B11" s="742"/>
      <c r="C11" s="743"/>
      <c r="D11" s="743"/>
      <c r="E11" s="625" t="s">
        <v>1388</v>
      </c>
      <c r="F11" s="15" t="s">
        <v>454</v>
      </c>
      <c r="G11" s="15">
        <v>0</v>
      </c>
      <c r="H11" s="468">
        <v>55</v>
      </c>
      <c r="I11" s="471">
        <f>G11*H11</f>
        <v>0</v>
      </c>
      <c r="J11" s="15">
        <v>0</v>
      </c>
      <c r="K11" s="468">
        <v>55</v>
      </c>
      <c r="L11" s="518">
        <f>J11*K11</f>
        <v>0</v>
      </c>
      <c r="M11" s="431"/>
      <c r="N11" s="416"/>
      <c r="O11" s="418"/>
      <c r="P11" s="431"/>
      <c r="Q11" s="416"/>
      <c r="R11" s="418"/>
      <c r="S11" s="431"/>
      <c r="T11" s="416"/>
      <c r="U11" s="418"/>
      <c r="V11" s="431"/>
      <c r="W11" s="416"/>
      <c r="X11" s="418"/>
    </row>
    <row r="12" spans="1:24" ht="26.4" x14ac:dyDescent="0.25">
      <c r="A12" s="741" t="s">
        <v>1389</v>
      </c>
      <c r="B12" s="742"/>
      <c r="C12" s="743"/>
      <c r="D12" s="743"/>
      <c r="E12" s="27" t="s">
        <v>1390</v>
      </c>
      <c r="F12" s="15"/>
      <c r="G12" s="15"/>
      <c r="H12" s="461"/>
      <c r="I12" s="505"/>
      <c r="J12" s="15"/>
      <c r="K12" s="461"/>
      <c r="L12" s="539"/>
      <c r="M12" s="431"/>
      <c r="N12" s="432"/>
      <c r="O12" s="441"/>
      <c r="P12" s="431"/>
      <c r="Q12" s="432"/>
      <c r="R12" s="441"/>
      <c r="S12" s="431"/>
      <c r="T12" s="432"/>
      <c r="U12" s="441"/>
      <c r="V12" s="431"/>
      <c r="W12" s="432"/>
      <c r="X12" s="441"/>
    </row>
    <row r="13" spans="1:24" x14ac:dyDescent="0.25">
      <c r="A13" s="741"/>
      <c r="B13" s="742" t="s">
        <v>1391</v>
      </c>
      <c r="C13" s="743"/>
      <c r="D13" s="743"/>
      <c r="E13" s="28" t="s">
        <v>1392</v>
      </c>
      <c r="F13" s="15"/>
      <c r="G13" s="15"/>
      <c r="H13" s="461"/>
      <c r="I13" s="505"/>
      <c r="J13" s="15"/>
      <c r="K13" s="461"/>
      <c r="L13" s="539"/>
      <c r="M13" s="431"/>
      <c r="N13" s="432"/>
      <c r="O13" s="441"/>
      <c r="P13" s="431"/>
      <c r="Q13" s="432"/>
      <c r="R13" s="441"/>
      <c r="S13" s="431"/>
      <c r="T13" s="432"/>
      <c r="U13" s="441"/>
      <c r="V13" s="431"/>
      <c r="W13" s="432"/>
      <c r="X13" s="441"/>
    </row>
    <row r="14" spans="1:24" x14ac:dyDescent="0.25">
      <c r="A14" s="741"/>
      <c r="B14" s="742"/>
      <c r="C14" s="15" t="s">
        <v>86</v>
      </c>
      <c r="D14" s="15"/>
      <c r="E14" s="610" t="s">
        <v>1393</v>
      </c>
      <c r="F14" s="15" t="s">
        <v>0</v>
      </c>
      <c r="G14" s="15">
        <v>200</v>
      </c>
      <c r="H14" s="468">
        <v>75</v>
      </c>
      <c r="I14" s="471">
        <f>G14*H14</f>
        <v>15000</v>
      </c>
      <c r="J14" s="15">
        <v>200</v>
      </c>
      <c r="K14" s="511"/>
      <c r="L14" s="518">
        <f>J14*K14</f>
        <v>0</v>
      </c>
      <c r="M14" s="431"/>
      <c r="N14" s="416"/>
      <c r="O14" s="418"/>
      <c r="P14" s="431"/>
      <c r="Q14" s="416"/>
      <c r="R14" s="418"/>
      <c r="S14" s="431"/>
      <c r="T14" s="416"/>
      <c r="U14" s="418"/>
      <c r="V14" s="431"/>
      <c r="W14" s="416"/>
      <c r="X14" s="418"/>
    </row>
    <row r="15" spans="1:24" hidden="1" x14ac:dyDescent="0.25">
      <c r="A15" s="741"/>
      <c r="B15" s="742"/>
      <c r="C15" s="15" t="s">
        <v>89</v>
      </c>
      <c r="D15" s="15"/>
      <c r="E15" s="610" t="s">
        <v>1394</v>
      </c>
      <c r="F15" s="15" t="s">
        <v>0</v>
      </c>
      <c r="G15" s="15">
        <v>0</v>
      </c>
      <c r="H15" s="468">
        <v>150</v>
      </c>
      <c r="I15" s="471">
        <f>G15*H15</f>
        <v>0</v>
      </c>
      <c r="J15" s="15">
        <v>0</v>
      </c>
      <c r="K15" s="468">
        <v>150</v>
      </c>
      <c r="L15" s="518">
        <f>J15*K15</f>
        <v>0</v>
      </c>
      <c r="M15" s="431"/>
      <c r="N15" s="416"/>
      <c r="O15" s="418"/>
      <c r="P15" s="431"/>
      <c r="Q15" s="416"/>
      <c r="R15" s="418"/>
      <c r="S15" s="431"/>
      <c r="T15" s="416"/>
      <c r="U15" s="418"/>
      <c r="V15" s="431"/>
      <c r="W15" s="416"/>
      <c r="X15" s="418"/>
    </row>
    <row r="16" spans="1:24" hidden="1" x14ac:dyDescent="0.25">
      <c r="A16" s="741"/>
      <c r="B16" s="742"/>
      <c r="C16" s="15" t="s">
        <v>17</v>
      </c>
      <c r="D16" s="15"/>
      <c r="E16" s="28" t="s">
        <v>1395</v>
      </c>
      <c r="F16" s="15"/>
      <c r="G16" s="15"/>
      <c r="H16" s="461"/>
      <c r="I16" s="471">
        <f>G16*H16</f>
        <v>0</v>
      </c>
      <c r="J16" s="15"/>
      <c r="K16" s="461"/>
      <c r="L16" s="518">
        <f>J16*K16</f>
        <v>0</v>
      </c>
      <c r="M16" s="431"/>
      <c r="N16" s="432"/>
      <c r="O16" s="418"/>
      <c r="P16" s="431"/>
      <c r="Q16" s="432"/>
      <c r="R16" s="418"/>
      <c r="S16" s="431"/>
      <c r="T16" s="432"/>
      <c r="U16" s="418"/>
      <c r="V16" s="431"/>
      <c r="W16" s="432"/>
      <c r="X16" s="418"/>
    </row>
    <row r="17" spans="1:24" x14ac:dyDescent="0.25">
      <c r="A17" s="741"/>
      <c r="B17" s="742" t="s">
        <v>1396</v>
      </c>
      <c r="C17" s="743"/>
      <c r="D17" s="743"/>
      <c r="E17" s="28" t="s">
        <v>1397</v>
      </c>
      <c r="F17" s="15"/>
      <c r="G17" s="15"/>
      <c r="H17" s="461"/>
      <c r="I17" s="505"/>
      <c r="J17" s="15"/>
      <c r="K17" s="461"/>
      <c r="L17" s="539"/>
      <c r="M17" s="431"/>
      <c r="N17" s="432"/>
      <c r="O17" s="441"/>
      <c r="P17" s="431"/>
      <c r="Q17" s="432"/>
      <c r="R17" s="441"/>
      <c r="S17" s="431"/>
      <c r="T17" s="432"/>
      <c r="U17" s="441"/>
      <c r="V17" s="431"/>
      <c r="W17" s="432"/>
      <c r="X17" s="441"/>
    </row>
    <row r="18" spans="1:24" hidden="1" x14ac:dyDescent="0.25">
      <c r="A18" s="741"/>
      <c r="B18" s="742"/>
      <c r="C18" s="15" t="s">
        <v>86</v>
      </c>
      <c r="D18" s="15"/>
      <c r="E18" s="28" t="s">
        <v>1398</v>
      </c>
      <c r="F18" s="15" t="s">
        <v>0</v>
      </c>
      <c r="G18" s="15"/>
      <c r="H18" s="461"/>
      <c r="I18" s="471">
        <f>G18*H18</f>
        <v>0</v>
      </c>
      <c r="J18" s="15"/>
      <c r="K18" s="461"/>
      <c r="L18" s="518">
        <f>J18*K18</f>
        <v>0</v>
      </c>
      <c r="M18" s="431"/>
      <c r="N18" s="432"/>
      <c r="O18" s="418"/>
      <c r="P18" s="431"/>
      <c r="Q18" s="432"/>
      <c r="R18" s="418"/>
      <c r="S18" s="431"/>
      <c r="T18" s="432"/>
      <c r="U18" s="418"/>
      <c r="V18" s="431"/>
      <c r="W18" s="432"/>
      <c r="X18" s="418"/>
    </row>
    <row r="19" spans="1:24" x14ac:dyDescent="0.25">
      <c r="A19" s="741"/>
      <c r="B19" s="742"/>
      <c r="C19" s="15" t="s">
        <v>89</v>
      </c>
      <c r="D19" s="15"/>
      <c r="E19" s="28" t="s">
        <v>1399</v>
      </c>
      <c r="F19" s="15" t="s">
        <v>0</v>
      </c>
      <c r="G19" s="15">
        <v>350</v>
      </c>
      <c r="H19" s="461"/>
      <c r="I19" s="471">
        <f>G19*H19</f>
        <v>0</v>
      </c>
      <c r="J19" s="15">
        <v>350</v>
      </c>
      <c r="K19" s="890"/>
      <c r="L19" s="518">
        <f>J19*K19</f>
        <v>0</v>
      </c>
      <c r="M19" s="431"/>
      <c r="N19" s="432"/>
      <c r="O19" s="418"/>
      <c r="P19" s="431"/>
      <c r="Q19" s="432"/>
      <c r="R19" s="418"/>
      <c r="S19" s="431"/>
      <c r="T19" s="432"/>
      <c r="U19" s="418"/>
      <c r="V19" s="431"/>
      <c r="W19" s="432"/>
      <c r="X19" s="418"/>
    </row>
    <row r="20" spans="1:24" x14ac:dyDescent="0.25">
      <c r="A20" s="741"/>
      <c r="B20" s="742"/>
      <c r="C20" s="15" t="s">
        <v>17</v>
      </c>
      <c r="D20" s="15"/>
      <c r="E20" s="28" t="s">
        <v>1400</v>
      </c>
      <c r="F20" s="15"/>
      <c r="G20" s="15">
        <v>25</v>
      </c>
      <c r="H20" s="461"/>
      <c r="I20" s="471">
        <f>G20*H20</f>
        <v>0</v>
      </c>
      <c r="J20" s="15">
        <v>25</v>
      </c>
      <c r="K20" s="890"/>
      <c r="L20" s="518">
        <f>J20*K20</f>
        <v>0</v>
      </c>
      <c r="M20" s="431"/>
      <c r="N20" s="432"/>
      <c r="O20" s="418"/>
      <c r="P20" s="431"/>
      <c r="Q20" s="432"/>
      <c r="R20" s="418"/>
      <c r="S20" s="431"/>
      <c r="T20" s="432"/>
      <c r="U20" s="418"/>
      <c r="V20" s="431"/>
      <c r="W20" s="432"/>
      <c r="X20" s="418"/>
    </row>
    <row r="21" spans="1:24" x14ac:dyDescent="0.25">
      <c r="A21" s="741"/>
      <c r="B21" s="742" t="s">
        <v>1401</v>
      </c>
      <c r="C21" s="743"/>
      <c r="D21" s="743"/>
      <c r="E21" s="28" t="s">
        <v>1402</v>
      </c>
      <c r="F21" s="15"/>
      <c r="G21" s="15"/>
      <c r="H21" s="461"/>
      <c r="I21" s="505"/>
      <c r="J21" s="15"/>
      <c r="K21" s="461"/>
      <c r="L21" s="539"/>
      <c r="M21" s="431"/>
      <c r="N21" s="432"/>
      <c r="O21" s="441"/>
      <c r="P21" s="431"/>
      <c r="Q21" s="432"/>
      <c r="R21" s="441"/>
      <c r="S21" s="431"/>
      <c r="T21" s="432"/>
      <c r="U21" s="441"/>
      <c r="V21" s="431"/>
      <c r="W21" s="432"/>
      <c r="X21" s="441"/>
    </row>
    <row r="22" spans="1:24" x14ac:dyDescent="0.25">
      <c r="A22" s="741"/>
      <c r="B22" s="742"/>
      <c r="C22" s="15" t="s">
        <v>86</v>
      </c>
      <c r="D22" s="15"/>
      <c r="E22" s="28" t="s">
        <v>1398</v>
      </c>
      <c r="F22" s="15" t="s">
        <v>0</v>
      </c>
      <c r="G22" s="15">
        <v>300</v>
      </c>
      <c r="H22" s="461"/>
      <c r="I22" s="471">
        <f>G22*H22</f>
        <v>0</v>
      </c>
      <c r="J22" s="15">
        <v>300</v>
      </c>
      <c r="K22" s="890"/>
      <c r="L22" s="518">
        <f>J22*K22</f>
        <v>0</v>
      </c>
      <c r="M22" s="431"/>
      <c r="N22" s="432"/>
      <c r="O22" s="418"/>
      <c r="P22" s="431"/>
      <c r="Q22" s="432"/>
      <c r="R22" s="418"/>
      <c r="S22" s="431"/>
      <c r="T22" s="432"/>
      <c r="U22" s="418"/>
      <c r="V22" s="431"/>
      <c r="W22" s="432"/>
      <c r="X22" s="418"/>
    </row>
    <row r="23" spans="1:24" x14ac:dyDescent="0.25">
      <c r="A23" s="741"/>
      <c r="B23" s="742"/>
      <c r="C23" s="15" t="s">
        <v>89</v>
      </c>
      <c r="D23" s="15"/>
      <c r="E23" s="28" t="s">
        <v>1399</v>
      </c>
      <c r="F23" s="15" t="s">
        <v>0</v>
      </c>
      <c r="G23" s="15">
        <v>25</v>
      </c>
      <c r="H23" s="461"/>
      <c r="I23" s="471">
        <f>G23*H23</f>
        <v>0</v>
      </c>
      <c r="J23" s="15">
        <v>25</v>
      </c>
      <c r="K23" s="890"/>
      <c r="L23" s="518">
        <f>J23*K23</f>
        <v>0</v>
      </c>
      <c r="M23" s="431"/>
      <c r="N23" s="432"/>
      <c r="O23" s="418"/>
      <c r="P23" s="431"/>
      <c r="Q23" s="432"/>
      <c r="R23" s="418"/>
      <c r="S23" s="431"/>
      <c r="T23" s="432"/>
      <c r="U23" s="418"/>
      <c r="V23" s="431"/>
      <c r="W23" s="432"/>
      <c r="X23" s="418"/>
    </row>
    <row r="24" spans="1:24" hidden="1" x14ac:dyDescent="0.25">
      <c r="A24" s="741"/>
      <c r="B24" s="742"/>
      <c r="C24" s="15" t="s">
        <v>17</v>
      </c>
      <c r="D24" s="15"/>
      <c r="E24" s="28" t="s">
        <v>1400</v>
      </c>
      <c r="F24" s="15"/>
      <c r="G24" s="15"/>
      <c r="H24" s="461"/>
      <c r="I24" s="471">
        <f>G24*H24</f>
        <v>0</v>
      </c>
      <c r="J24" s="15"/>
      <c r="K24" s="461"/>
      <c r="L24" s="518">
        <f>J24*K24</f>
        <v>0</v>
      </c>
      <c r="M24" s="431"/>
      <c r="N24" s="432"/>
      <c r="O24" s="418"/>
      <c r="P24" s="431"/>
      <c r="Q24" s="432"/>
      <c r="R24" s="418"/>
      <c r="S24" s="431"/>
      <c r="T24" s="432"/>
      <c r="U24" s="418"/>
      <c r="V24" s="431"/>
      <c r="W24" s="432"/>
      <c r="X24" s="418"/>
    </row>
    <row r="25" spans="1:24" hidden="1" x14ac:dyDescent="0.25">
      <c r="A25" s="741"/>
      <c r="B25" s="742" t="s">
        <v>1403</v>
      </c>
      <c r="C25" s="743"/>
      <c r="D25" s="743"/>
      <c r="E25" s="28" t="s">
        <v>1404</v>
      </c>
      <c r="F25" s="15"/>
      <c r="G25" s="15"/>
      <c r="H25" s="461"/>
      <c r="I25" s="505"/>
      <c r="J25" s="15"/>
      <c r="K25" s="461"/>
      <c r="L25" s="539"/>
      <c r="M25" s="431"/>
      <c r="N25" s="432"/>
      <c r="O25" s="441"/>
      <c r="P25" s="431"/>
      <c r="Q25" s="432"/>
      <c r="R25" s="441"/>
      <c r="S25" s="431"/>
      <c r="T25" s="432"/>
      <c r="U25" s="441"/>
      <c r="V25" s="431"/>
      <c r="W25" s="432"/>
      <c r="X25" s="441"/>
    </row>
    <row r="26" spans="1:24" hidden="1" x14ac:dyDescent="0.25">
      <c r="A26" s="741"/>
      <c r="B26" s="742"/>
      <c r="C26" s="15" t="s">
        <v>86</v>
      </c>
      <c r="D26" s="15"/>
      <c r="E26" s="28" t="s">
        <v>1393</v>
      </c>
      <c r="F26" s="15" t="s">
        <v>0</v>
      </c>
      <c r="G26" s="15"/>
      <c r="H26" s="461"/>
      <c r="I26" s="471">
        <f>G26*H26</f>
        <v>0</v>
      </c>
      <c r="J26" s="15"/>
      <c r="K26" s="461"/>
      <c r="L26" s="518">
        <f>J26*K26</f>
        <v>0</v>
      </c>
      <c r="M26" s="431"/>
      <c r="N26" s="432"/>
      <c r="O26" s="418"/>
      <c r="P26" s="431"/>
      <c r="Q26" s="432"/>
      <c r="R26" s="418"/>
      <c r="S26" s="431"/>
      <c r="T26" s="432"/>
      <c r="U26" s="418"/>
      <c r="V26" s="431"/>
      <c r="W26" s="432"/>
      <c r="X26" s="418"/>
    </row>
    <row r="27" spans="1:24" hidden="1" x14ac:dyDescent="0.25">
      <c r="A27" s="741"/>
      <c r="B27" s="742"/>
      <c r="C27" s="15" t="s">
        <v>89</v>
      </c>
      <c r="D27" s="15"/>
      <c r="E27" s="28" t="s">
        <v>1394</v>
      </c>
      <c r="F27" s="15" t="s">
        <v>0</v>
      </c>
      <c r="G27" s="15"/>
      <c r="H27" s="461"/>
      <c r="I27" s="471">
        <f>G27*H27</f>
        <v>0</v>
      </c>
      <c r="J27" s="15"/>
      <c r="K27" s="461"/>
      <c r="L27" s="518">
        <f>J27*K27</f>
        <v>0</v>
      </c>
      <c r="M27" s="431"/>
      <c r="N27" s="432"/>
      <c r="O27" s="418"/>
      <c r="P27" s="431"/>
      <c r="Q27" s="432"/>
      <c r="R27" s="418"/>
      <c r="S27" s="431"/>
      <c r="T27" s="432"/>
      <c r="U27" s="418"/>
      <c r="V27" s="431"/>
      <c r="W27" s="432"/>
      <c r="X27" s="418"/>
    </row>
    <row r="28" spans="1:24" hidden="1" x14ac:dyDescent="0.25">
      <c r="A28" s="741"/>
      <c r="B28" s="742"/>
      <c r="C28" s="15" t="s">
        <v>17</v>
      </c>
      <c r="D28" s="15"/>
      <c r="E28" s="28" t="s">
        <v>1395</v>
      </c>
      <c r="F28" s="15"/>
      <c r="G28" s="15"/>
      <c r="H28" s="461"/>
      <c r="I28" s="471">
        <f>G28*H28</f>
        <v>0</v>
      </c>
      <c r="J28" s="15"/>
      <c r="K28" s="461"/>
      <c r="L28" s="518">
        <f>J28*K28</f>
        <v>0</v>
      </c>
      <c r="M28" s="431"/>
      <c r="N28" s="432"/>
      <c r="O28" s="418"/>
      <c r="P28" s="431"/>
      <c r="Q28" s="432"/>
      <c r="R28" s="418"/>
      <c r="S28" s="431"/>
      <c r="T28" s="432"/>
      <c r="U28" s="418"/>
      <c r="V28" s="431"/>
      <c r="W28" s="432"/>
      <c r="X28" s="418"/>
    </row>
    <row r="29" spans="1:24" x14ac:dyDescent="0.25">
      <c r="A29" s="741" t="s">
        <v>1405</v>
      </c>
      <c r="B29" s="742"/>
      <c r="C29" s="743"/>
      <c r="D29" s="743"/>
      <c r="E29" s="625" t="s">
        <v>1406</v>
      </c>
      <c r="F29" s="15"/>
      <c r="G29" s="15"/>
      <c r="H29" s="461"/>
      <c r="I29" s="505"/>
      <c r="J29" s="15"/>
      <c r="K29" s="461"/>
      <c r="L29" s="539"/>
      <c r="M29" s="431"/>
      <c r="N29" s="432"/>
      <c r="O29" s="441"/>
      <c r="P29" s="431"/>
      <c r="Q29" s="432"/>
      <c r="R29" s="441"/>
      <c r="S29" s="431"/>
      <c r="T29" s="432"/>
      <c r="U29" s="441"/>
      <c r="V29" s="431"/>
      <c r="W29" s="432"/>
      <c r="X29" s="441"/>
    </row>
    <row r="30" spans="1:24" ht="26.4" x14ac:dyDescent="0.25">
      <c r="A30" s="741"/>
      <c r="B30" s="742" t="s">
        <v>1407</v>
      </c>
      <c r="C30" s="743"/>
      <c r="D30" s="743"/>
      <c r="E30" s="610" t="s">
        <v>1408</v>
      </c>
      <c r="F30" s="15" t="s">
        <v>351</v>
      </c>
      <c r="G30" s="15">
        <v>1</v>
      </c>
      <c r="H30" s="468">
        <v>15000</v>
      </c>
      <c r="I30" s="471">
        <f>G30*H30</f>
        <v>15000</v>
      </c>
      <c r="J30" s="15">
        <v>1</v>
      </c>
      <c r="K30" s="511"/>
      <c r="L30" s="518">
        <f>J30*K30</f>
        <v>0</v>
      </c>
      <c r="M30" s="431"/>
      <c r="N30" s="416"/>
      <c r="O30" s="418"/>
      <c r="P30" s="431"/>
      <c r="Q30" s="416"/>
      <c r="R30" s="418"/>
      <c r="S30" s="431"/>
      <c r="T30" s="416"/>
      <c r="U30" s="418"/>
      <c r="V30" s="431"/>
      <c r="W30" s="416"/>
      <c r="X30" s="418"/>
    </row>
    <row r="31" spans="1:24" ht="26.4" hidden="1" x14ac:dyDescent="0.25">
      <c r="A31" s="741"/>
      <c r="B31" s="742" t="s">
        <v>1409</v>
      </c>
      <c r="C31" s="743"/>
      <c r="D31" s="743"/>
      <c r="E31" s="610" t="s">
        <v>1410</v>
      </c>
      <c r="F31" s="15" t="s">
        <v>351</v>
      </c>
      <c r="G31" s="15">
        <v>0</v>
      </c>
      <c r="H31" s="468">
        <v>30000</v>
      </c>
      <c r="I31" s="471">
        <f>G31*H31</f>
        <v>0</v>
      </c>
      <c r="J31" s="15">
        <v>0</v>
      </c>
      <c r="K31" s="468">
        <v>30000</v>
      </c>
      <c r="L31" s="518">
        <f>J31*K31</f>
        <v>0</v>
      </c>
      <c r="M31" s="431"/>
      <c r="N31" s="416"/>
      <c r="O31" s="418"/>
      <c r="P31" s="431"/>
      <c r="Q31" s="416"/>
      <c r="R31" s="418"/>
      <c r="S31" s="431"/>
      <c r="T31" s="416"/>
      <c r="U31" s="418"/>
      <c r="V31" s="431"/>
      <c r="W31" s="416"/>
      <c r="X31" s="418"/>
    </row>
    <row r="32" spans="1:24" ht="39.6" x14ac:dyDescent="0.25">
      <c r="A32" s="741" t="s">
        <v>1411</v>
      </c>
      <c r="B32" s="742"/>
      <c r="C32" s="743"/>
      <c r="D32" s="743"/>
      <c r="E32" s="607" t="s">
        <v>1412</v>
      </c>
      <c r="F32" s="15"/>
      <c r="G32" s="15"/>
      <c r="H32" s="461"/>
      <c r="I32" s="505"/>
      <c r="J32" s="15"/>
      <c r="K32" s="461"/>
      <c r="L32" s="539"/>
      <c r="M32" s="431"/>
      <c r="N32" s="432"/>
      <c r="O32" s="441"/>
      <c r="P32" s="431"/>
      <c r="Q32" s="432"/>
      <c r="R32" s="441"/>
      <c r="S32" s="431"/>
      <c r="T32" s="432"/>
      <c r="U32" s="441"/>
      <c r="V32" s="431"/>
      <c r="W32" s="432"/>
      <c r="X32" s="441"/>
    </row>
    <row r="33" spans="1:24" ht="15.6" x14ac:dyDescent="0.25">
      <c r="A33" s="741"/>
      <c r="B33" s="742" t="s">
        <v>1413</v>
      </c>
      <c r="C33" s="743"/>
      <c r="D33" s="743"/>
      <c r="E33" s="610" t="s">
        <v>625</v>
      </c>
      <c r="F33" s="15" t="s">
        <v>60</v>
      </c>
      <c r="G33" s="15">
        <v>40</v>
      </c>
      <c r="H33" s="468">
        <v>590</v>
      </c>
      <c r="I33" s="471">
        <f>G33*H33</f>
        <v>23600</v>
      </c>
      <c r="J33" s="15">
        <f>'C9.1'!I51*0.05</f>
        <v>494.75</v>
      </c>
      <c r="K33" s="511"/>
      <c r="L33" s="518">
        <f>J33*K33</f>
        <v>0</v>
      </c>
      <c r="M33" s="431"/>
      <c r="N33" s="416"/>
      <c r="O33" s="418"/>
      <c r="P33" s="431"/>
      <c r="Q33" s="416"/>
      <c r="R33" s="418"/>
      <c r="S33" s="431"/>
      <c r="T33" s="416"/>
      <c r="U33" s="418"/>
      <c r="V33" s="431"/>
      <c r="W33" s="416"/>
      <c r="X33" s="418"/>
    </row>
    <row r="34" spans="1:24" ht="15.6" hidden="1" x14ac:dyDescent="0.25">
      <c r="A34" s="741"/>
      <c r="B34" s="742" t="s">
        <v>1414</v>
      </c>
      <c r="C34" s="743"/>
      <c r="D34" s="743"/>
      <c r="E34" s="610" t="s">
        <v>626</v>
      </c>
      <c r="F34" s="15" t="s">
        <v>60</v>
      </c>
      <c r="G34" s="15">
        <v>0</v>
      </c>
      <c r="H34" s="468">
        <v>661.5</v>
      </c>
      <c r="I34" s="471">
        <f>G34*H34</f>
        <v>0</v>
      </c>
      <c r="J34" s="15">
        <v>0</v>
      </c>
      <c r="K34" s="468">
        <v>661.5</v>
      </c>
      <c r="L34" s="518">
        <f>J34*K34</f>
        <v>0</v>
      </c>
      <c r="M34" s="431"/>
      <c r="N34" s="416"/>
      <c r="O34" s="418"/>
      <c r="P34" s="431"/>
      <c r="Q34" s="416"/>
      <c r="R34" s="418"/>
      <c r="S34" s="431"/>
      <c r="T34" s="416"/>
      <c r="U34" s="418"/>
      <c r="V34" s="431"/>
      <c r="W34" s="416"/>
      <c r="X34" s="418"/>
    </row>
    <row r="35" spans="1:24" ht="15.6" hidden="1" x14ac:dyDescent="0.25">
      <c r="A35" s="741"/>
      <c r="B35" s="742" t="s">
        <v>1415</v>
      </c>
      <c r="C35" s="743"/>
      <c r="D35" s="743"/>
      <c r="E35" s="610" t="s">
        <v>1416</v>
      </c>
      <c r="F35" s="15" t="s">
        <v>60</v>
      </c>
      <c r="G35" s="15">
        <v>0</v>
      </c>
      <c r="H35" s="468">
        <v>690.5</v>
      </c>
      <c r="I35" s="471">
        <f>G35*H35</f>
        <v>0</v>
      </c>
      <c r="J35" s="15">
        <v>0</v>
      </c>
      <c r="K35" s="468">
        <v>690.5</v>
      </c>
      <c r="L35" s="518">
        <f>J35*K35</f>
        <v>0</v>
      </c>
      <c r="M35" s="431"/>
      <c r="N35" s="416"/>
      <c r="O35" s="418"/>
      <c r="P35" s="431"/>
      <c r="Q35" s="416"/>
      <c r="R35" s="418"/>
      <c r="S35" s="431"/>
      <c r="T35" s="416"/>
      <c r="U35" s="418"/>
      <c r="V35" s="431"/>
      <c r="W35" s="416"/>
      <c r="X35" s="418"/>
    </row>
    <row r="36" spans="1:24" ht="39.6" hidden="1" x14ac:dyDescent="0.25">
      <c r="A36" s="741" t="s">
        <v>1417</v>
      </c>
      <c r="B36" s="742"/>
      <c r="C36" s="743"/>
      <c r="D36" s="743"/>
      <c r="E36" s="625" t="s">
        <v>1418</v>
      </c>
      <c r="F36" s="15"/>
      <c r="G36" s="15"/>
      <c r="H36" s="461"/>
      <c r="I36" s="505"/>
      <c r="J36" s="15"/>
      <c r="K36" s="461"/>
      <c r="L36" s="539"/>
      <c r="M36" s="431"/>
      <c r="N36" s="432"/>
      <c r="O36" s="441"/>
      <c r="P36" s="431"/>
      <c r="Q36" s="432"/>
      <c r="R36" s="441"/>
      <c r="S36" s="431"/>
      <c r="T36" s="432"/>
      <c r="U36" s="441"/>
      <c r="V36" s="431"/>
      <c r="W36" s="432"/>
      <c r="X36" s="441"/>
    </row>
    <row r="37" spans="1:24" ht="15.6" hidden="1" x14ac:dyDescent="0.25">
      <c r="A37" s="741"/>
      <c r="B37" s="742" t="s">
        <v>1419</v>
      </c>
      <c r="C37" s="743"/>
      <c r="D37" s="743"/>
      <c r="E37" s="610" t="s">
        <v>625</v>
      </c>
      <c r="F37" s="15" t="s">
        <v>60</v>
      </c>
      <c r="G37" s="15"/>
      <c r="H37" s="461"/>
      <c r="I37" s="471">
        <f>G37*H37</f>
        <v>0</v>
      </c>
      <c r="J37" s="15"/>
      <c r="K37" s="461"/>
      <c r="L37" s="518">
        <f>J37*K37</f>
        <v>0</v>
      </c>
      <c r="M37" s="431"/>
      <c r="N37" s="432"/>
      <c r="O37" s="418"/>
      <c r="P37" s="431"/>
      <c r="Q37" s="432"/>
      <c r="R37" s="418"/>
      <c r="S37" s="431"/>
      <c r="T37" s="432"/>
      <c r="U37" s="418"/>
      <c r="V37" s="431"/>
      <c r="W37" s="432"/>
      <c r="X37" s="418"/>
    </row>
    <row r="38" spans="1:24" ht="15.6" hidden="1" x14ac:dyDescent="0.25">
      <c r="A38" s="741"/>
      <c r="B38" s="742" t="s">
        <v>1420</v>
      </c>
      <c r="C38" s="743"/>
      <c r="D38" s="743"/>
      <c r="E38" s="610" t="s">
        <v>626</v>
      </c>
      <c r="F38" s="15" t="s">
        <v>60</v>
      </c>
      <c r="G38" s="15"/>
      <c r="H38" s="461"/>
      <c r="I38" s="471">
        <f>G38*H38</f>
        <v>0</v>
      </c>
      <c r="J38" s="15"/>
      <c r="K38" s="461"/>
      <c r="L38" s="518">
        <f>J38*K38</f>
        <v>0</v>
      </c>
      <c r="M38" s="431"/>
      <c r="N38" s="432"/>
      <c r="O38" s="418"/>
      <c r="P38" s="431"/>
      <c r="Q38" s="432"/>
      <c r="R38" s="418"/>
      <c r="S38" s="431"/>
      <c r="T38" s="432"/>
      <c r="U38" s="418"/>
      <c r="V38" s="431"/>
      <c r="W38" s="432"/>
      <c r="X38" s="418"/>
    </row>
    <row r="39" spans="1:24" ht="15.6" hidden="1" x14ac:dyDescent="0.25">
      <c r="A39" s="741"/>
      <c r="B39" s="742" t="s">
        <v>1421</v>
      </c>
      <c r="C39" s="743"/>
      <c r="D39" s="743"/>
      <c r="E39" s="610" t="s">
        <v>1416</v>
      </c>
      <c r="F39" s="15" t="s">
        <v>60</v>
      </c>
      <c r="G39" s="15"/>
      <c r="H39" s="461"/>
      <c r="I39" s="471">
        <f>G39*H39</f>
        <v>0</v>
      </c>
      <c r="J39" s="15"/>
      <c r="K39" s="461"/>
      <c r="L39" s="518">
        <f>J39*K39</f>
        <v>0</v>
      </c>
      <c r="M39" s="431"/>
      <c r="N39" s="432"/>
      <c r="O39" s="418"/>
      <c r="P39" s="431"/>
      <c r="Q39" s="432"/>
      <c r="R39" s="418"/>
      <c r="S39" s="431"/>
      <c r="T39" s="432"/>
      <c r="U39" s="418"/>
      <c r="V39" s="431"/>
      <c r="W39" s="432"/>
      <c r="X39" s="418"/>
    </row>
    <row r="40" spans="1:24" x14ac:dyDescent="0.25">
      <c r="A40" s="741" t="s">
        <v>1422</v>
      </c>
      <c r="B40" s="742"/>
      <c r="C40" s="743"/>
      <c r="D40" s="743"/>
      <c r="E40" s="27" t="s">
        <v>1423</v>
      </c>
      <c r="F40" s="15"/>
      <c r="G40" s="15"/>
      <c r="H40" s="461"/>
      <c r="I40" s="505"/>
      <c r="J40" s="15"/>
      <c r="K40" s="461"/>
      <c r="L40" s="539"/>
      <c r="M40" s="431"/>
      <c r="N40" s="432"/>
      <c r="O40" s="441"/>
      <c r="P40" s="431"/>
      <c r="Q40" s="432"/>
      <c r="R40" s="441"/>
      <c r="S40" s="431"/>
      <c r="T40" s="432"/>
      <c r="U40" s="441"/>
      <c r="V40" s="431"/>
      <c r="W40" s="432"/>
      <c r="X40" s="441"/>
    </row>
    <row r="41" spans="1:24" ht="20.7" customHeight="1" x14ac:dyDescent="0.25">
      <c r="A41" s="741"/>
      <c r="B41" s="742" t="s">
        <v>1424</v>
      </c>
      <c r="C41" s="743"/>
      <c r="D41" s="743"/>
      <c r="E41" s="610" t="s">
        <v>1425</v>
      </c>
      <c r="F41" s="15" t="s">
        <v>60</v>
      </c>
      <c r="G41" s="15">
        <f>1300*0.15</f>
        <v>195</v>
      </c>
      <c r="H41" s="468">
        <v>650</v>
      </c>
      <c r="I41" s="471">
        <f>G41*H41</f>
        <v>126750</v>
      </c>
      <c r="J41" s="15">
        <v>1300</v>
      </c>
      <c r="K41" s="511"/>
      <c r="L41" s="518">
        <f>J41*K41</f>
        <v>0</v>
      </c>
      <c r="M41" s="431"/>
      <c r="N41" s="416"/>
      <c r="O41" s="418"/>
      <c r="P41" s="431"/>
      <c r="Q41" s="416"/>
      <c r="R41" s="418"/>
      <c r="S41" s="431"/>
      <c r="T41" s="416"/>
      <c r="U41" s="418"/>
      <c r="V41" s="431"/>
      <c r="W41" s="416"/>
      <c r="X41" s="418"/>
    </row>
    <row r="42" spans="1:24" ht="15.6" hidden="1" x14ac:dyDescent="0.25">
      <c r="A42" s="741"/>
      <c r="B42" s="742" t="s">
        <v>1426</v>
      </c>
      <c r="C42" s="743"/>
      <c r="D42" s="743"/>
      <c r="E42" s="610" t="s">
        <v>1427</v>
      </c>
      <c r="F42" s="15" t="s">
        <v>60</v>
      </c>
      <c r="G42" s="15">
        <v>0</v>
      </c>
      <c r="H42" s="468">
        <v>400</v>
      </c>
      <c r="I42" s="471">
        <f>G42*H42</f>
        <v>0</v>
      </c>
      <c r="J42" s="15">
        <v>0</v>
      </c>
      <c r="K42" s="468">
        <v>400</v>
      </c>
      <c r="L42" s="518">
        <f>J42*K42</f>
        <v>0</v>
      </c>
      <c r="M42" s="431"/>
      <c r="N42" s="416"/>
      <c r="O42" s="418"/>
      <c r="P42" s="431"/>
      <c r="Q42" s="416"/>
      <c r="R42" s="418"/>
      <c r="S42" s="431"/>
      <c r="T42" s="416"/>
      <c r="U42" s="418"/>
      <c r="V42" s="431"/>
      <c r="W42" s="416"/>
      <c r="X42" s="418"/>
    </row>
    <row r="43" spans="1:24" ht="15.6" hidden="1" x14ac:dyDescent="0.25">
      <c r="A43" s="741"/>
      <c r="B43" s="742" t="s">
        <v>1428</v>
      </c>
      <c r="C43" s="743"/>
      <c r="D43" s="743"/>
      <c r="E43" s="610" t="s">
        <v>1429</v>
      </c>
      <c r="F43" s="15" t="s">
        <v>60</v>
      </c>
      <c r="G43" s="15">
        <v>0</v>
      </c>
      <c r="H43" s="468">
        <v>350</v>
      </c>
      <c r="I43" s="506" t="s">
        <v>1430</v>
      </c>
      <c r="J43" s="15">
        <v>0</v>
      </c>
      <c r="K43" s="468">
        <v>350</v>
      </c>
      <c r="L43" s="540" t="s">
        <v>1430</v>
      </c>
      <c r="M43" s="431"/>
      <c r="N43" s="416"/>
      <c r="O43" s="443"/>
      <c r="P43" s="431"/>
      <c r="Q43" s="416"/>
      <c r="R43" s="443"/>
      <c r="S43" s="431"/>
      <c r="T43" s="416"/>
      <c r="U43" s="443"/>
      <c r="V43" s="431"/>
      <c r="W43" s="416"/>
      <c r="X43" s="443"/>
    </row>
    <row r="44" spans="1:24" ht="26.4" x14ac:dyDescent="0.25">
      <c r="A44" s="741" t="s">
        <v>1431</v>
      </c>
      <c r="B44" s="742"/>
      <c r="C44" s="743"/>
      <c r="D44" s="743"/>
      <c r="E44" s="27" t="s">
        <v>1432</v>
      </c>
      <c r="F44" s="15"/>
      <c r="G44" s="15"/>
      <c r="H44" s="461"/>
      <c r="I44" s="505"/>
      <c r="J44" s="15"/>
      <c r="K44" s="461"/>
      <c r="L44" s="539"/>
      <c r="M44" s="431"/>
      <c r="N44" s="432"/>
      <c r="O44" s="441"/>
      <c r="P44" s="431"/>
      <c r="Q44" s="432"/>
      <c r="R44" s="441"/>
      <c r="S44" s="431"/>
      <c r="T44" s="432"/>
      <c r="U44" s="441"/>
      <c r="V44" s="431"/>
      <c r="W44" s="432"/>
      <c r="X44" s="441"/>
    </row>
    <row r="45" spans="1:24" ht="15.6" hidden="1" x14ac:dyDescent="0.25">
      <c r="A45" s="741"/>
      <c r="B45" s="742" t="s">
        <v>1433</v>
      </c>
      <c r="C45" s="743"/>
      <c r="D45" s="743"/>
      <c r="E45" s="610" t="s">
        <v>1434</v>
      </c>
      <c r="F45" s="15" t="s">
        <v>60</v>
      </c>
      <c r="G45" s="15">
        <v>0</v>
      </c>
      <c r="H45" s="468">
        <v>350</v>
      </c>
      <c r="I45" s="506" t="s">
        <v>1430</v>
      </c>
      <c r="J45" s="15">
        <v>0</v>
      </c>
      <c r="K45" s="468">
        <v>500</v>
      </c>
      <c r="L45" s="540" t="s">
        <v>1430</v>
      </c>
      <c r="M45" s="431"/>
      <c r="N45" s="416"/>
      <c r="O45" s="443"/>
      <c r="P45" s="431"/>
      <c r="Q45" s="416"/>
      <c r="R45" s="443"/>
      <c r="S45" s="431"/>
      <c r="T45" s="416"/>
      <c r="U45" s="443"/>
      <c r="V45" s="431"/>
      <c r="W45" s="416"/>
      <c r="X45" s="443"/>
    </row>
    <row r="46" spans="1:24" ht="15.6" hidden="1" x14ac:dyDescent="0.25">
      <c r="A46" s="741"/>
      <c r="B46" s="742" t="s">
        <v>1435</v>
      </c>
      <c r="C46" s="743"/>
      <c r="D46" s="743"/>
      <c r="E46" s="610" t="s">
        <v>1436</v>
      </c>
      <c r="F46" s="15" t="s">
        <v>60</v>
      </c>
      <c r="G46" s="15">
        <v>0</v>
      </c>
      <c r="H46" s="468">
        <v>550</v>
      </c>
      <c r="I46" s="506" t="s">
        <v>1430</v>
      </c>
      <c r="J46" s="15">
        <v>0</v>
      </c>
      <c r="K46" s="468">
        <v>650</v>
      </c>
      <c r="L46" s="540" t="s">
        <v>1430</v>
      </c>
      <c r="M46" s="431"/>
      <c r="N46" s="416"/>
      <c r="O46" s="443"/>
      <c r="P46" s="431"/>
      <c r="Q46" s="416"/>
      <c r="R46" s="443"/>
      <c r="S46" s="431"/>
      <c r="T46" s="416"/>
      <c r="U46" s="443"/>
      <c r="V46" s="431"/>
      <c r="W46" s="416"/>
      <c r="X46" s="443"/>
    </row>
    <row r="47" spans="1:24" ht="15.6" x14ac:dyDescent="0.25">
      <c r="A47" s="741"/>
      <c r="B47" s="742" t="s">
        <v>1437</v>
      </c>
      <c r="C47" s="743"/>
      <c r="D47" s="743"/>
      <c r="E47" s="610" t="s">
        <v>1427</v>
      </c>
      <c r="F47" s="15" t="s">
        <v>60</v>
      </c>
      <c r="G47" s="15">
        <f>1300*0.15</f>
        <v>195</v>
      </c>
      <c r="H47" s="468">
        <v>180</v>
      </c>
      <c r="I47" s="506" t="s">
        <v>1430</v>
      </c>
      <c r="J47" s="15">
        <v>400</v>
      </c>
      <c r="K47" s="511"/>
      <c r="L47" s="518">
        <f>J47*K47</f>
        <v>0</v>
      </c>
      <c r="M47" s="431"/>
      <c r="N47" s="416"/>
      <c r="O47" s="418"/>
      <c r="P47" s="431"/>
      <c r="Q47" s="416"/>
      <c r="R47" s="418"/>
      <c r="S47" s="431"/>
      <c r="T47" s="416"/>
      <c r="U47" s="418"/>
      <c r="V47" s="431"/>
      <c r="W47" s="416"/>
      <c r="X47" s="418"/>
    </row>
    <row r="48" spans="1:24" ht="15.6" x14ac:dyDescent="0.25">
      <c r="A48" s="741"/>
      <c r="B48" s="742" t="s">
        <v>1438</v>
      </c>
      <c r="C48" s="743"/>
      <c r="D48" s="743"/>
      <c r="E48" s="610" t="s">
        <v>1439</v>
      </c>
      <c r="F48" s="15" t="s">
        <v>60</v>
      </c>
      <c r="G48" s="15">
        <f>1300*0.3+10500*0.25</f>
        <v>3015</v>
      </c>
      <c r="H48" s="468">
        <v>90</v>
      </c>
      <c r="I48" s="471">
        <f>G48*H48</f>
        <v>271350</v>
      </c>
      <c r="J48" s="15">
        <f>G48</f>
        <v>3015</v>
      </c>
      <c r="K48" s="511"/>
      <c r="L48" s="518">
        <f>J48*K48</f>
        <v>0</v>
      </c>
      <c r="M48" s="431"/>
      <c r="N48" s="416"/>
      <c r="O48" s="418"/>
      <c r="P48" s="431"/>
      <c r="Q48" s="416"/>
      <c r="R48" s="418"/>
      <c r="S48" s="431"/>
      <c r="T48" s="416"/>
      <c r="U48" s="418"/>
      <c r="V48" s="431"/>
      <c r="W48" s="416"/>
      <c r="X48" s="418"/>
    </row>
    <row r="49" spans="1:24" ht="15.6" hidden="1" x14ac:dyDescent="0.25">
      <c r="A49" s="741"/>
      <c r="B49" s="742" t="s">
        <v>1440</v>
      </c>
      <c r="C49" s="743"/>
      <c r="D49" s="743"/>
      <c r="E49" s="610" t="s">
        <v>1441</v>
      </c>
      <c r="F49" s="15" t="s">
        <v>60</v>
      </c>
      <c r="G49" s="15"/>
      <c r="H49" s="468">
        <v>350</v>
      </c>
      <c r="I49" s="471">
        <f>G49*H49</f>
        <v>0</v>
      </c>
      <c r="J49" s="15"/>
      <c r="K49" s="468">
        <v>350</v>
      </c>
      <c r="L49" s="518">
        <f>J49*K49</f>
        <v>0</v>
      </c>
      <c r="M49" s="431"/>
      <c r="N49" s="416"/>
      <c r="O49" s="418"/>
      <c r="P49" s="431"/>
      <c r="Q49" s="416"/>
      <c r="R49" s="418"/>
      <c r="S49" s="431"/>
      <c r="T49" s="416"/>
      <c r="U49" s="418"/>
      <c r="V49" s="431"/>
      <c r="W49" s="416"/>
      <c r="X49" s="418"/>
    </row>
    <row r="50" spans="1:24" ht="26.4" hidden="1" x14ac:dyDescent="0.25">
      <c r="A50" s="741" t="s">
        <v>1442</v>
      </c>
      <c r="B50" s="742"/>
      <c r="C50" s="743"/>
      <c r="D50" s="743"/>
      <c r="E50" s="27" t="s">
        <v>1443</v>
      </c>
      <c r="F50" s="15"/>
      <c r="G50" s="15"/>
      <c r="H50" s="461"/>
      <c r="I50" s="505"/>
      <c r="J50" s="15"/>
      <c r="K50" s="461"/>
      <c r="L50" s="539"/>
      <c r="M50" s="431"/>
      <c r="N50" s="432"/>
      <c r="O50" s="441"/>
      <c r="P50" s="431"/>
      <c r="Q50" s="432"/>
      <c r="R50" s="441"/>
      <c r="S50" s="431"/>
      <c r="T50" s="432"/>
      <c r="U50" s="441"/>
      <c r="V50" s="431"/>
      <c r="W50" s="432"/>
      <c r="X50" s="441"/>
    </row>
    <row r="51" spans="1:24" ht="15.6" hidden="1" x14ac:dyDescent="0.25">
      <c r="A51" s="741"/>
      <c r="B51" s="742" t="s">
        <v>1444</v>
      </c>
      <c r="C51" s="743"/>
      <c r="D51" s="743"/>
      <c r="E51" s="610" t="s">
        <v>1445</v>
      </c>
      <c r="F51" s="15" t="s">
        <v>60</v>
      </c>
      <c r="G51" s="15"/>
      <c r="H51" s="461"/>
      <c r="I51" s="471">
        <f>G51*H51</f>
        <v>0</v>
      </c>
      <c r="J51" s="15"/>
      <c r="K51" s="461"/>
      <c r="L51" s="518">
        <f>J51*K51</f>
        <v>0</v>
      </c>
      <c r="M51" s="431"/>
      <c r="N51" s="432"/>
      <c r="O51" s="418"/>
      <c r="P51" s="431"/>
      <c r="Q51" s="432"/>
      <c r="R51" s="418"/>
      <c r="S51" s="431"/>
      <c r="T51" s="432"/>
      <c r="U51" s="418"/>
      <c r="V51" s="431"/>
      <c r="W51" s="432"/>
      <c r="X51" s="418"/>
    </row>
    <row r="52" spans="1:24" ht="15.6" hidden="1" x14ac:dyDescent="0.25">
      <c r="A52" s="741"/>
      <c r="B52" s="742" t="s">
        <v>1446</v>
      </c>
      <c r="C52" s="743"/>
      <c r="D52" s="743"/>
      <c r="E52" s="610" t="s">
        <v>1436</v>
      </c>
      <c r="F52" s="15" t="s">
        <v>60</v>
      </c>
      <c r="G52" s="15"/>
      <c r="H52" s="461"/>
      <c r="I52" s="471">
        <f>G52*H52</f>
        <v>0</v>
      </c>
      <c r="J52" s="15"/>
      <c r="K52" s="461"/>
      <c r="L52" s="518">
        <f>J52*K52</f>
        <v>0</v>
      </c>
      <c r="M52" s="431"/>
      <c r="N52" s="432"/>
      <c r="O52" s="418"/>
      <c r="P52" s="431"/>
      <c r="Q52" s="432"/>
      <c r="R52" s="418"/>
      <c r="S52" s="431"/>
      <c r="T52" s="432"/>
      <c r="U52" s="418"/>
      <c r="V52" s="431"/>
      <c r="W52" s="432"/>
      <c r="X52" s="418"/>
    </row>
    <row r="53" spans="1:24" ht="15.6" hidden="1" x14ac:dyDescent="0.25">
      <c r="A53" s="741"/>
      <c r="B53" s="742" t="s">
        <v>1447</v>
      </c>
      <c r="C53" s="743"/>
      <c r="D53" s="743"/>
      <c r="E53" s="610" t="s">
        <v>1427</v>
      </c>
      <c r="F53" s="15" t="s">
        <v>60</v>
      </c>
      <c r="G53" s="15"/>
      <c r="H53" s="461"/>
      <c r="I53" s="471">
        <f>G53*H53</f>
        <v>0</v>
      </c>
      <c r="J53" s="15"/>
      <c r="K53" s="461"/>
      <c r="L53" s="518">
        <f>J53*K53</f>
        <v>0</v>
      </c>
      <c r="M53" s="431"/>
      <c r="N53" s="432"/>
      <c r="O53" s="418"/>
      <c r="P53" s="431"/>
      <c r="Q53" s="432"/>
      <c r="R53" s="418"/>
      <c r="S53" s="431"/>
      <c r="T53" s="432"/>
      <c r="U53" s="418"/>
      <c r="V53" s="431"/>
      <c r="W53" s="432"/>
      <c r="X53" s="418"/>
    </row>
    <row r="54" spans="1:24" ht="15.6" hidden="1" x14ac:dyDescent="0.25">
      <c r="A54" s="741"/>
      <c r="B54" s="742" t="s">
        <v>1448</v>
      </c>
      <c r="C54" s="743"/>
      <c r="D54" s="743"/>
      <c r="E54" s="610" t="s">
        <v>1439</v>
      </c>
      <c r="F54" s="15" t="s">
        <v>60</v>
      </c>
      <c r="G54" s="15"/>
      <c r="H54" s="461"/>
      <c r="I54" s="471">
        <f>G54*H54</f>
        <v>0</v>
      </c>
      <c r="J54" s="15"/>
      <c r="K54" s="461"/>
      <c r="L54" s="518">
        <f>J54*K54</f>
        <v>0</v>
      </c>
      <c r="M54" s="431"/>
      <c r="N54" s="432"/>
      <c r="O54" s="418"/>
      <c r="P54" s="431"/>
      <c r="Q54" s="432"/>
      <c r="R54" s="418"/>
      <c r="S54" s="431"/>
      <c r="T54" s="432"/>
      <c r="U54" s="418"/>
      <c r="V54" s="431"/>
      <c r="W54" s="432"/>
      <c r="X54" s="418"/>
    </row>
    <row r="55" spans="1:24" ht="26.4" hidden="1" x14ac:dyDescent="0.25">
      <c r="A55" s="741" t="s">
        <v>1449</v>
      </c>
      <c r="B55" s="742"/>
      <c r="C55" s="743"/>
      <c r="D55" s="743"/>
      <c r="E55" s="27" t="s">
        <v>1450</v>
      </c>
      <c r="F55" s="15" t="s">
        <v>60</v>
      </c>
      <c r="G55" s="15"/>
      <c r="H55" s="468">
        <v>277.5</v>
      </c>
      <c r="I55" s="471">
        <f>G55*H55</f>
        <v>0</v>
      </c>
      <c r="J55" s="15"/>
      <c r="K55" s="468">
        <v>277.5</v>
      </c>
      <c r="L55" s="518">
        <f>J55*K55</f>
        <v>0</v>
      </c>
      <c r="M55" s="431"/>
      <c r="N55" s="416"/>
      <c r="O55" s="418"/>
      <c r="P55" s="431"/>
      <c r="Q55" s="416"/>
      <c r="R55" s="418"/>
      <c r="S55" s="431"/>
      <c r="T55" s="416"/>
      <c r="U55" s="418"/>
      <c r="V55" s="431"/>
      <c r="W55" s="416"/>
      <c r="X55" s="418"/>
    </row>
    <row r="56" spans="1:24" ht="26.4" hidden="1" x14ac:dyDescent="0.25">
      <c r="A56" s="741" t="s">
        <v>1451</v>
      </c>
      <c r="B56" s="742"/>
      <c r="C56" s="743"/>
      <c r="D56" s="743"/>
      <c r="E56" s="27" t="s">
        <v>1452</v>
      </c>
      <c r="F56" s="15"/>
      <c r="G56" s="15"/>
      <c r="H56" s="461"/>
      <c r="I56" s="505"/>
      <c r="J56" s="15"/>
      <c r="K56" s="461"/>
      <c r="L56" s="539"/>
      <c r="M56" s="431"/>
      <c r="N56" s="432"/>
      <c r="O56" s="441"/>
      <c r="P56" s="431"/>
      <c r="Q56" s="432"/>
      <c r="R56" s="441"/>
      <c r="S56" s="431"/>
      <c r="T56" s="432"/>
      <c r="U56" s="441"/>
      <c r="V56" s="431"/>
      <c r="W56" s="432"/>
      <c r="X56" s="441"/>
    </row>
    <row r="57" spans="1:24" hidden="1" x14ac:dyDescent="0.25">
      <c r="A57" s="741"/>
      <c r="B57" s="742" t="s">
        <v>1453</v>
      </c>
      <c r="C57" s="743"/>
      <c r="D57" s="743"/>
      <c r="E57" s="610" t="s">
        <v>1454</v>
      </c>
      <c r="F57" s="15"/>
      <c r="G57" s="15"/>
      <c r="H57" s="461"/>
      <c r="I57" s="505"/>
      <c r="J57" s="15"/>
      <c r="K57" s="461"/>
      <c r="L57" s="539"/>
      <c r="M57" s="431"/>
      <c r="N57" s="432"/>
      <c r="O57" s="441"/>
      <c r="P57" s="431"/>
      <c r="Q57" s="432"/>
      <c r="R57" s="441"/>
      <c r="S57" s="431"/>
      <c r="T57" s="432"/>
      <c r="U57" s="441"/>
      <c r="V57" s="431"/>
      <c r="W57" s="432"/>
      <c r="X57" s="441"/>
    </row>
    <row r="58" spans="1:24" ht="15.6" hidden="1" x14ac:dyDescent="0.25">
      <c r="A58" s="741"/>
      <c r="B58" s="742"/>
      <c r="C58" s="15" t="s">
        <v>86</v>
      </c>
      <c r="D58" s="15"/>
      <c r="E58" s="610" t="s">
        <v>1455</v>
      </c>
      <c r="F58" s="15" t="s">
        <v>60</v>
      </c>
      <c r="G58" s="15"/>
      <c r="H58" s="461"/>
      <c r="I58" s="471">
        <f>G58*H58</f>
        <v>0</v>
      </c>
      <c r="J58" s="15"/>
      <c r="K58" s="461"/>
      <c r="L58" s="518">
        <f>J58*K58</f>
        <v>0</v>
      </c>
      <c r="M58" s="431"/>
      <c r="N58" s="432"/>
      <c r="O58" s="418"/>
      <c r="P58" s="431"/>
      <c r="Q58" s="432"/>
      <c r="R58" s="418"/>
      <c r="S58" s="431"/>
      <c r="T58" s="432"/>
      <c r="U58" s="418"/>
      <c r="V58" s="431"/>
      <c r="W58" s="432"/>
      <c r="X58" s="418"/>
    </row>
    <row r="59" spans="1:24" ht="15.6" hidden="1" x14ac:dyDescent="0.25">
      <c r="A59" s="741"/>
      <c r="B59" s="742"/>
      <c r="C59" s="15" t="s">
        <v>89</v>
      </c>
      <c r="D59" s="15"/>
      <c r="E59" s="610" t="s">
        <v>1456</v>
      </c>
      <c r="F59" s="15" t="s">
        <v>60</v>
      </c>
      <c r="G59" s="15"/>
      <c r="H59" s="461"/>
      <c r="I59" s="471">
        <f>G59*H59</f>
        <v>0</v>
      </c>
      <c r="J59" s="15"/>
      <c r="K59" s="461"/>
      <c r="L59" s="518">
        <f>J59*K59</f>
        <v>0</v>
      </c>
      <c r="M59" s="431"/>
      <c r="N59" s="432"/>
      <c r="O59" s="418"/>
      <c r="P59" s="431"/>
      <c r="Q59" s="432"/>
      <c r="R59" s="418"/>
      <c r="S59" s="431"/>
      <c r="T59" s="432"/>
      <c r="U59" s="418"/>
      <c r="V59" s="431"/>
      <c r="W59" s="432"/>
      <c r="X59" s="418"/>
    </row>
    <row r="60" spans="1:24" ht="26.4" hidden="1" x14ac:dyDescent="0.25">
      <c r="A60" s="741"/>
      <c r="B60" s="742" t="s">
        <v>1457</v>
      </c>
      <c r="C60" s="743"/>
      <c r="D60" s="743"/>
      <c r="E60" s="610" t="s">
        <v>1458</v>
      </c>
      <c r="F60" s="15"/>
      <c r="G60" s="15"/>
      <c r="H60" s="461"/>
      <c r="I60" s="505"/>
      <c r="J60" s="15"/>
      <c r="K60" s="461"/>
      <c r="L60" s="539"/>
      <c r="M60" s="431"/>
      <c r="N60" s="432"/>
      <c r="O60" s="441"/>
      <c r="P60" s="431"/>
      <c r="Q60" s="432"/>
      <c r="R60" s="441"/>
      <c r="S60" s="431"/>
      <c r="T60" s="432"/>
      <c r="U60" s="441"/>
      <c r="V60" s="431"/>
      <c r="W60" s="432"/>
      <c r="X60" s="441"/>
    </row>
    <row r="61" spans="1:24" ht="15.6" hidden="1" x14ac:dyDescent="0.25">
      <c r="A61" s="741"/>
      <c r="B61" s="742"/>
      <c r="C61" s="15" t="s">
        <v>86</v>
      </c>
      <c r="D61" s="15"/>
      <c r="E61" s="610" t="s">
        <v>1459</v>
      </c>
      <c r="F61" s="15" t="s">
        <v>60</v>
      </c>
      <c r="G61" s="15"/>
      <c r="H61" s="461"/>
      <c r="I61" s="471">
        <f>G61*H61</f>
        <v>0</v>
      </c>
      <c r="J61" s="15"/>
      <c r="K61" s="461"/>
      <c r="L61" s="518">
        <f>J61*K61</f>
        <v>0</v>
      </c>
      <c r="M61" s="431"/>
      <c r="N61" s="432"/>
      <c r="O61" s="418"/>
      <c r="P61" s="431"/>
      <c r="Q61" s="432"/>
      <c r="R61" s="418"/>
      <c r="S61" s="431"/>
      <c r="T61" s="432"/>
      <c r="U61" s="418"/>
      <c r="V61" s="431"/>
      <c r="W61" s="432"/>
      <c r="X61" s="418"/>
    </row>
    <row r="62" spans="1:24" ht="15.6" hidden="1" x14ac:dyDescent="0.25">
      <c r="A62" s="741"/>
      <c r="B62" s="742"/>
      <c r="C62" s="15" t="s">
        <v>89</v>
      </c>
      <c r="D62" s="15"/>
      <c r="E62" s="610" t="s">
        <v>1460</v>
      </c>
      <c r="F62" s="15" t="s">
        <v>60</v>
      </c>
      <c r="G62" s="15"/>
      <c r="H62" s="461"/>
      <c r="I62" s="471">
        <f>G62*H62</f>
        <v>0</v>
      </c>
      <c r="J62" s="15"/>
      <c r="K62" s="461"/>
      <c r="L62" s="518">
        <f>J62*K62</f>
        <v>0</v>
      </c>
      <c r="M62" s="431"/>
      <c r="N62" s="432"/>
      <c r="O62" s="418"/>
      <c r="P62" s="431"/>
      <c r="Q62" s="432"/>
      <c r="R62" s="418"/>
      <c r="S62" s="431"/>
      <c r="T62" s="432"/>
      <c r="U62" s="418"/>
      <c r="V62" s="431"/>
      <c r="W62" s="432"/>
      <c r="X62" s="418"/>
    </row>
    <row r="63" spans="1:24" hidden="1" x14ac:dyDescent="0.25">
      <c r="A63" s="741"/>
      <c r="B63" s="742" t="s">
        <v>1461</v>
      </c>
      <c r="C63" s="743"/>
      <c r="D63" s="743"/>
      <c r="E63" s="610" t="s">
        <v>1462</v>
      </c>
      <c r="F63" s="15"/>
      <c r="G63" s="15"/>
      <c r="H63" s="461"/>
      <c r="I63" s="505"/>
      <c r="J63" s="15"/>
      <c r="K63" s="461"/>
      <c r="L63" s="539"/>
      <c r="M63" s="431"/>
      <c r="N63" s="432"/>
      <c r="O63" s="441"/>
      <c r="P63" s="431"/>
      <c r="Q63" s="432"/>
      <c r="R63" s="441"/>
      <c r="S63" s="431"/>
      <c r="T63" s="432"/>
      <c r="U63" s="441"/>
      <c r="V63" s="431"/>
      <c r="W63" s="432"/>
      <c r="X63" s="441"/>
    </row>
    <row r="64" spans="1:24" ht="15.6" hidden="1" x14ac:dyDescent="0.25">
      <c r="A64" s="741"/>
      <c r="B64" s="742"/>
      <c r="C64" s="15" t="s">
        <v>86</v>
      </c>
      <c r="D64" s="15"/>
      <c r="E64" s="610" t="s">
        <v>1455</v>
      </c>
      <c r="F64" s="15" t="s">
        <v>60</v>
      </c>
      <c r="G64" s="15"/>
      <c r="H64" s="461"/>
      <c r="I64" s="471">
        <f>G64*H64</f>
        <v>0</v>
      </c>
      <c r="J64" s="15"/>
      <c r="K64" s="461"/>
      <c r="L64" s="518">
        <f>J64*K64</f>
        <v>0</v>
      </c>
      <c r="M64" s="431"/>
      <c r="N64" s="432"/>
      <c r="O64" s="418"/>
      <c r="P64" s="431"/>
      <c r="Q64" s="432"/>
      <c r="R64" s="418"/>
      <c r="S64" s="431"/>
      <c r="T64" s="432"/>
      <c r="U64" s="418"/>
      <c r="V64" s="431"/>
      <c r="W64" s="432"/>
      <c r="X64" s="418"/>
    </row>
    <row r="65" spans="1:24" ht="15.6" hidden="1" x14ac:dyDescent="0.25">
      <c r="A65" s="741"/>
      <c r="B65" s="742"/>
      <c r="C65" s="15" t="s">
        <v>89</v>
      </c>
      <c r="D65" s="15"/>
      <c r="E65" s="610" t="s">
        <v>1456</v>
      </c>
      <c r="F65" s="15" t="s">
        <v>60</v>
      </c>
      <c r="G65" s="15"/>
      <c r="H65" s="461"/>
      <c r="I65" s="471">
        <f>G65*H65</f>
        <v>0</v>
      </c>
      <c r="J65" s="15"/>
      <c r="K65" s="461"/>
      <c r="L65" s="518">
        <f>J65*K65</f>
        <v>0</v>
      </c>
      <c r="M65" s="431"/>
      <c r="N65" s="432"/>
      <c r="O65" s="418"/>
      <c r="P65" s="431"/>
      <c r="Q65" s="432"/>
      <c r="R65" s="418"/>
      <c r="S65" s="431"/>
      <c r="T65" s="432"/>
      <c r="U65" s="418"/>
      <c r="V65" s="431"/>
      <c r="W65" s="432"/>
      <c r="X65" s="418"/>
    </row>
    <row r="66" spans="1:24" ht="26.4" hidden="1" x14ac:dyDescent="0.25">
      <c r="A66" s="741" t="s">
        <v>1463</v>
      </c>
      <c r="B66" s="742"/>
      <c r="C66" s="15"/>
      <c r="D66" s="15"/>
      <c r="E66" s="27" t="s">
        <v>5350</v>
      </c>
      <c r="F66" s="15"/>
      <c r="G66" s="15"/>
      <c r="H66" s="461"/>
      <c r="I66" s="505"/>
      <c r="J66" s="15"/>
      <c r="K66" s="461"/>
      <c r="L66" s="539"/>
      <c r="M66" s="431"/>
      <c r="N66" s="432"/>
      <c r="O66" s="441"/>
      <c r="P66" s="431"/>
      <c r="Q66" s="432"/>
      <c r="R66" s="441"/>
      <c r="S66" s="431"/>
      <c r="T66" s="432"/>
      <c r="U66" s="441"/>
      <c r="V66" s="431"/>
      <c r="W66" s="432"/>
      <c r="X66" s="441"/>
    </row>
    <row r="67" spans="1:24" ht="15.6" hidden="1" x14ac:dyDescent="0.25">
      <c r="A67" s="741"/>
      <c r="B67" s="742" t="s">
        <v>1464</v>
      </c>
      <c r="C67" s="15"/>
      <c r="D67" s="15"/>
      <c r="E67" s="610" t="s">
        <v>1465</v>
      </c>
      <c r="F67" s="15" t="s">
        <v>454</v>
      </c>
      <c r="G67" s="15"/>
      <c r="H67" s="461"/>
      <c r="I67" s="471">
        <f>G67*H67</f>
        <v>0</v>
      </c>
      <c r="J67" s="15"/>
      <c r="K67" s="461"/>
      <c r="L67" s="518">
        <f>J67*K67</f>
        <v>0</v>
      </c>
      <c r="M67" s="431"/>
      <c r="N67" s="432"/>
      <c r="O67" s="418"/>
      <c r="P67" s="431"/>
      <c r="Q67" s="432"/>
      <c r="R67" s="418"/>
      <c r="S67" s="431"/>
      <c r="T67" s="432"/>
      <c r="U67" s="418"/>
      <c r="V67" s="431"/>
      <c r="W67" s="432"/>
      <c r="X67" s="418"/>
    </row>
    <row r="68" spans="1:24" ht="26.4" hidden="1" x14ac:dyDescent="0.25">
      <c r="A68" s="741"/>
      <c r="B68" s="742" t="s">
        <v>1466</v>
      </c>
      <c r="C68" s="15"/>
      <c r="D68" s="15"/>
      <c r="E68" s="610" t="s">
        <v>1467</v>
      </c>
      <c r="F68" s="15" t="s">
        <v>454</v>
      </c>
      <c r="G68" s="15"/>
      <c r="H68" s="461"/>
      <c r="I68" s="471">
        <f>G68*H68</f>
        <v>0</v>
      </c>
      <c r="J68" s="15"/>
      <c r="K68" s="461"/>
      <c r="L68" s="518">
        <f>J68*K68</f>
        <v>0</v>
      </c>
      <c r="M68" s="431"/>
      <c r="N68" s="432"/>
      <c r="O68" s="418"/>
      <c r="P68" s="431"/>
      <c r="Q68" s="432"/>
      <c r="R68" s="418"/>
      <c r="S68" s="431"/>
      <c r="T68" s="432"/>
      <c r="U68" s="418"/>
      <c r="V68" s="431"/>
      <c r="W68" s="432"/>
      <c r="X68" s="418"/>
    </row>
    <row r="69" spans="1:24" ht="26.4" hidden="1" x14ac:dyDescent="0.25">
      <c r="A69" s="741" t="s">
        <v>1468</v>
      </c>
      <c r="B69" s="742"/>
      <c r="C69" s="15"/>
      <c r="D69" s="15"/>
      <c r="E69" s="27" t="s">
        <v>1469</v>
      </c>
      <c r="F69" s="15"/>
      <c r="G69" s="15"/>
      <c r="H69" s="461"/>
      <c r="I69" s="505"/>
      <c r="J69" s="15"/>
      <c r="K69" s="461"/>
      <c r="L69" s="539"/>
      <c r="M69" s="431"/>
      <c r="N69" s="432"/>
      <c r="O69" s="441"/>
      <c r="P69" s="431"/>
      <c r="Q69" s="432"/>
      <c r="R69" s="441"/>
      <c r="S69" s="431"/>
      <c r="T69" s="432"/>
      <c r="U69" s="441"/>
      <c r="V69" s="431"/>
      <c r="W69" s="432"/>
      <c r="X69" s="441"/>
    </row>
    <row r="70" spans="1:24" ht="26.4" hidden="1" x14ac:dyDescent="0.25">
      <c r="A70" s="741"/>
      <c r="B70" s="742" t="s">
        <v>1470</v>
      </c>
      <c r="C70" s="15"/>
      <c r="D70" s="15"/>
      <c r="E70" s="28" t="s">
        <v>1471</v>
      </c>
      <c r="F70" s="15"/>
      <c r="G70" s="15"/>
      <c r="H70" s="461"/>
      <c r="I70" s="505"/>
      <c r="J70" s="15"/>
      <c r="K70" s="461"/>
      <c r="L70" s="539"/>
      <c r="M70" s="431"/>
      <c r="N70" s="432"/>
      <c r="O70" s="441"/>
      <c r="P70" s="431"/>
      <c r="Q70" s="432"/>
      <c r="R70" s="441"/>
      <c r="S70" s="431"/>
      <c r="T70" s="432"/>
      <c r="U70" s="441"/>
      <c r="V70" s="431"/>
      <c r="W70" s="432"/>
      <c r="X70" s="441"/>
    </row>
    <row r="71" spans="1:24" hidden="1" x14ac:dyDescent="0.25">
      <c r="A71" s="741"/>
      <c r="B71" s="742"/>
      <c r="C71" s="15" t="s">
        <v>86</v>
      </c>
      <c r="D71" s="15"/>
      <c r="E71" s="610" t="s">
        <v>1472</v>
      </c>
      <c r="F71" s="15"/>
      <c r="G71" s="15"/>
      <c r="H71" s="461"/>
      <c r="I71" s="505"/>
      <c r="J71" s="15"/>
      <c r="K71" s="461"/>
      <c r="L71" s="539"/>
      <c r="M71" s="431"/>
      <c r="N71" s="432"/>
      <c r="O71" s="441"/>
      <c r="P71" s="431"/>
      <c r="Q71" s="432"/>
      <c r="R71" s="441"/>
      <c r="S71" s="431"/>
      <c r="T71" s="432"/>
      <c r="U71" s="441"/>
      <c r="V71" s="431"/>
      <c r="W71" s="432"/>
      <c r="X71" s="441"/>
    </row>
    <row r="72" spans="1:24" ht="15.6" hidden="1" x14ac:dyDescent="0.25">
      <c r="A72" s="741"/>
      <c r="B72" s="742"/>
      <c r="C72" s="15"/>
      <c r="D72" s="15" t="s">
        <v>104</v>
      </c>
      <c r="E72" s="610" t="s">
        <v>1473</v>
      </c>
      <c r="F72" s="15" t="s">
        <v>60</v>
      </c>
      <c r="G72" s="15"/>
      <c r="H72" s="461"/>
      <c r="I72" s="471">
        <f t="shared" ref="I72:I77" si="0">G72*H72</f>
        <v>0</v>
      </c>
      <c r="J72" s="15"/>
      <c r="K72" s="461"/>
      <c r="L72" s="518">
        <f t="shared" ref="L72:L77" si="1">J72*K72</f>
        <v>0</v>
      </c>
      <c r="M72" s="431"/>
      <c r="N72" s="432"/>
      <c r="O72" s="418"/>
      <c r="P72" s="431"/>
      <c r="Q72" s="432"/>
      <c r="R72" s="418"/>
      <c r="S72" s="431"/>
      <c r="T72" s="432"/>
      <c r="U72" s="418"/>
      <c r="V72" s="431"/>
      <c r="W72" s="432"/>
      <c r="X72" s="418"/>
    </row>
    <row r="73" spans="1:24" ht="26.4" hidden="1" x14ac:dyDescent="0.25">
      <c r="A73" s="741"/>
      <c r="B73" s="742"/>
      <c r="C73" s="15"/>
      <c r="D73" s="15" t="s">
        <v>1474</v>
      </c>
      <c r="E73" s="610" t="s">
        <v>5351</v>
      </c>
      <c r="F73" s="15" t="s">
        <v>0</v>
      </c>
      <c r="G73" s="15"/>
      <c r="H73" s="461"/>
      <c r="I73" s="471">
        <f t="shared" si="0"/>
        <v>0</v>
      </c>
      <c r="J73" s="15"/>
      <c r="K73" s="461"/>
      <c r="L73" s="518">
        <f t="shared" si="1"/>
        <v>0</v>
      </c>
      <c r="M73" s="431"/>
      <c r="N73" s="432"/>
      <c r="O73" s="418"/>
      <c r="P73" s="431"/>
      <c r="Q73" s="432"/>
      <c r="R73" s="418"/>
      <c r="S73" s="431"/>
      <c r="T73" s="432"/>
      <c r="U73" s="418"/>
      <c r="V73" s="431"/>
      <c r="W73" s="432"/>
      <c r="X73" s="418"/>
    </row>
    <row r="74" spans="1:24" ht="39.6" hidden="1" x14ac:dyDescent="0.25">
      <c r="A74" s="741"/>
      <c r="B74" s="742"/>
      <c r="C74" s="15"/>
      <c r="D74" s="15" t="s">
        <v>1475</v>
      </c>
      <c r="E74" s="610" t="s">
        <v>5352</v>
      </c>
      <c r="F74" s="15" t="s">
        <v>0</v>
      </c>
      <c r="G74" s="15"/>
      <c r="H74" s="461"/>
      <c r="I74" s="471">
        <f t="shared" si="0"/>
        <v>0</v>
      </c>
      <c r="J74" s="15"/>
      <c r="K74" s="461"/>
      <c r="L74" s="518">
        <f t="shared" si="1"/>
        <v>0</v>
      </c>
      <c r="M74" s="431"/>
      <c r="N74" s="432"/>
      <c r="O74" s="418"/>
      <c r="P74" s="431"/>
      <c r="Q74" s="432"/>
      <c r="R74" s="418"/>
      <c r="S74" s="431"/>
      <c r="T74" s="432"/>
      <c r="U74" s="418"/>
      <c r="V74" s="431"/>
      <c r="W74" s="432"/>
      <c r="X74" s="418"/>
    </row>
    <row r="75" spans="1:24" hidden="1" x14ac:dyDescent="0.25">
      <c r="A75" s="741"/>
      <c r="B75" s="742"/>
      <c r="C75" s="15" t="s">
        <v>89</v>
      </c>
      <c r="D75" s="15"/>
      <c r="E75" s="610" t="s">
        <v>1476</v>
      </c>
      <c r="F75" s="15" t="s">
        <v>351</v>
      </c>
      <c r="G75" s="15"/>
      <c r="H75" s="461"/>
      <c r="I75" s="471">
        <f t="shared" si="0"/>
        <v>0</v>
      </c>
      <c r="J75" s="15"/>
      <c r="K75" s="461"/>
      <c r="L75" s="518">
        <f t="shared" si="1"/>
        <v>0</v>
      </c>
      <c r="M75" s="431"/>
      <c r="N75" s="432"/>
      <c r="O75" s="418"/>
      <c r="P75" s="431"/>
      <c r="Q75" s="432"/>
      <c r="R75" s="418"/>
      <c r="S75" s="431"/>
      <c r="T75" s="432"/>
      <c r="U75" s="418"/>
      <c r="V75" s="431"/>
      <c r="W75" s="432"/>
      <c r="X75" s="418"/>
    </row>
    <row r="76" spans="1:24" hidden="1" x14ac:dyDescent="0.25">
      <c r="A76" s="741"/>
      <c r="B76" s="742"/>
      <c r="C76" s="15" t="s">
        <v>17</v>
      </c>
      <c r="D76" s="15"/>
      <c r="E76" s="610" t="s">
        <v>1477</v>
      </c>
      <c r="F76" s="15" t="s">
        <v>351</v>
      </c>
      <c r="G76" s="15"/>
      <c r="H76" s="461"/>
      <c r="I76" s="471">
        <f t="shared" si="0"/>
        <v>0</v>
      </c>
      <c r="J76" s="15"/>
      <c r="K76" s="461"/>
      <c r="L76" s="518">
        <f t="shared" si="1"/>
        <v>0</v>
      </c>
      <c r="M76" s="431"/>
      <c r="N76" s="432"/>
      <c r="O76" s="418"/>
      <c r="P76" s="431"/>
      <c r="Q76" s="432"/>
      <c r="R76" s="418"/>
      <c r="S76" s="431"/>
      <c r="T76" s="432"/>
      <c r="U76" s="418"/>
      <c r="V76" s="431"/>
      <c r="W76" s="432"/>
      <c r="X76" s="418"/>
    </row>
    <row r="77" spans="1:24" hidden="1" x14ac:dyDescent="0.25">
      <c r="A77" s="741"/>
      <c r="B77" s="742"/>
      <c r="C77" s="15" t="s">
        <v>18</v>
      </c>
      <c r="D77" s="15"/>
      <c r="E77" s="610" t="s">
        <v>1478</v>
      </c>
      <c r="F77" s="15" t="s">
        <v>351</v>
      </c>
      <c r="G77" s="15"/>
      <c r="H77" s="461"/>
      <c r="I77" s="471">
        <f t="shared" si="0"/>
        <v>0</v>
      </c>
      <c r="J77" s="15"/>
      <c r="K77" s="461"/>
      <c r="L77" s="518">
        <f t="shared" si="1"/>
        <v>0</v>
      </c>
      <c r="M77" s="431"/>
      <c r="N77" s="432"/>
      <c r="O77" s="418"/>
      <c r="P77" s="431"/>
      <c r="Q77" s="432"/>
      <c r="R77" s="418"/>
      <c r="S77" s="431"/>
      <c r="T77" s="432"/>
      <c r="U77" s="418"/>
      <c r="V77" s="431"/>
      <c r="W77" s="432"/>
      <c r="X77" s="418"/>
    </row>
    <row r="78" spans="1:24" ht="26.4" hidden="1" x14ac:dyDescent="0.25">
      <c r="A78" s="741"/>
      <c r="B78" s="742" t="s">
        <v>1479</v>
      </c>
      <c r="C78" s="15"/>
      <c r="D78" s="15"/>
      <c r="E78" s="610" t="s">
        <v>1480</v>
      </c>
      <c r="F78" s="15"/>
      <c r="G78" s="15"/>
      <c r="H78" s="461"/>
      <c r="I78" s="505"/>
      <c r="J78" s="15"/>
      <c r="K78" s="461"/>
      <c r="L78" s="539"/>
      <c r="M78" s="431"/>
      <c r="N78" s="432"/>
      <c r="O78" s="441"/>
      <c r="P78" s="431"/>
      <c r="Q78" s="432"/>
      <c r="R78" s="441"/>
      <c r="S78" s="431"/>
      <c r="T78" s="432"/>
      <c r="U78" s="441"/>
      <c r="V78" s="431"/>
      <c r="W78" s="432"/>
      <c r="X78" s="441"/>
    </row>
    <row r="79" spans="1:24" hidden="1" x14ac:dyDescent="0.25">
      <c r="A79" s="741"/>
      <c r="B79" s="742"/>
      <c r="C79" s="15" t="s">
        <v>86</v>
      </c>
      <c r="D79" s="15"/>
      <c r="E79" s="610" t="s">
        <v>1472</v>
      </c>
      <c r="F79" s="15"/>
      <c r="G79" s="15"/>
      <c r="H79" s="461"/>
      <c r="I79" s="505"/>
      <c r="J79" s="15"/>
      <c r="K79" s="461"/>
      <c r="L79" s="539"/>
      <c r="M79" s="431"/>
      <c r="N79" s="432"/>
      <c r="O79" s="441"/>
      <c r="P79" s="431"/>
      <c r="Q79" s="432"/>
      <c r="R79" s="441"/>
      <c r="S79" s="431"/>
      <c r="T79" s="432"/>
      <c r="U79" s="441"/>
      <c r="V79" s="431"/>
      <c r="W79" s="432"/>
      <c r="X79" s="441"/>
    </row>
    <row r="80" spans="1:24" ht="15.6" hidden="1" x14ac:dyDescent="0.25">
      <c r="A80" s="741"/>
      <c r="B80" s="742"/>
      <c r="C80" s="15"/>
      <c r="D80" s="15" t="s">
        <v>104</v>
      </c>
      <c r="E80" s="610" t="s">
        <v>1473</v>
      </c>
      <c r="F80" s="15" t="s">
        <v>60</v>
      </c>
      <c r="G80" s="15"/>
      <c r="H80" s="461"/>
      <c r="I80" s="471">
        <f t="shared" ref="I80:I85" si="2">G80*H80</f>
        <v>0</v>
      </c>
      <c r="J80" s="15"/>
      <c r="K80" s="461"/>
      <c r="L80" s="518">
        <f t="shared" ref="L80:L85" si="3">J80*K80</f>
        <v>0</v>
      </c>
      <c r="M80" s="431"/>
      <c r="N80" s="432"/>
      <c r="O80" s="418"/>
      <c r="P80" s="431"/>
      <c r="Q80" s="432"/>
      <c r="R80" s="418"/>
      <c r="S80" s="431"/>
      <c r="T80" s="432"/>
      <c r="U80" s="418"/>
      <c r="V80" s="431"/>
      <c r="W80" s="432"/>
      <c r="X80" s="418"/>
    </row>
    <row r="81" spans="1:24" ht="26.4" hidden="1" x14ac:dyDescent="0.25">
      <c r="A81" s="741"/>
      <c r="B81" s="742"/>
      <c r="C81" s="15"/>
      <c r="D81" s="15" t="s">
        <v>1474</v>
      </c>
      <c r="E81" s="610" t="s">
        <v>5351</v>
      </c>
      <c r="F81" s="15" t="s">
        <v>0</v>
      </c>
      <c r="G81" s="15"/>
      <c r="H81" s="461"/>
      <c r="I81" s="471">
        <f t="shared" si="2"/>
        <v>0</v>
      </c>
      <c r="J81" s="15"/>
      <c r="K81" s="461"/>
      <c r="L81" s="518">
        <f t="shared" si="3"/>
        <v>0</v>
      </c>
      <c r="M81" s="431"/>
      <c r="N81" s="432"/>
      <c r="O81" s="418"/>
      <c r="P81" s="431"/>
      <c r="Q81" s="432"/>
      <c r="R81" s="418"/>
      <c r="S81" s="431"/>
      <c r="T81" s="432"/>
      <c r="U81" s="418"/>
      <c r="V81" s="431"/>
      <c r="W81" s="432"/>
      <c r="X81" s="418"/>
    </row>
    <row r="82" spans="1:24" ht="39.6" hidden="1" x14ac:dyDescent="0.25">
      <c r="A82" s="741"/>
      <c r="B82" s="742"/>
      <c r="C82" s="15"/>
      <c r="D82" s="15" t="s">
        <v>1475</v>
      </c>
      <c r="E82" s="14" t="s">
        <v>5352</v>
      </c>
      <c r="F82" s="15" t="s">
        <v>0</v>
      </c>
      <c r="G82" s="15"/>
      <c r="H82" s="461"/>
      <c r="I82" s="471">
        <f t="shared" si="2"/>
        <v>0</v>
      </c>
      <c r="J82" s="15"/>
      <c r="K82" s="461"/>
      <c r="L82" s="518">
        <f t="shared" si="3"/>
        <v>0</v>
      </c>
      <c r="M82" s="431"/>
      <c r="N82" s="432"/>
      <c r="O82" s="418"/>
      <c r="P82" s="431"/>
      <c r="Q82" s="432"/>
      <c r="R82" s="418"/>
      <c r="S82" s="431"/>
      <c r="T82" s="432"/>
      <c r="U82" s="418"/>
      <c r="V82" s="431"/>
      <c r="W82" s="432"/>
      <c r="X82" s="418"/>
    </row>
    <row r="83" spans="1:24" hidden="1" x14ac:dyDescent="0.25">
      <c r="A83" s="741"/>
      <c r="B83" s="742"/>
      <c r="C83" s="15" t="s">
        <v>89</v>
      </c>
      <c r="D83" s="15"/>
      <c r="E83" s="610" t="s">
        <v>1476</v>
      </c>
      <c r="F83" s="15" t="s">
        <v>351</v>
      </c>
      <c r="G83" s="15"/>
      <c r="H83" s="461"/>
      <c r="I83" s="471">
        <f t="shared" si="2"/>
        <v>0</v>
      </c>
      <c r="J83" s="15"/>
      <c r="K83" s="461"/>
      <c r="L83" s="518">
        <f t="shared" si="3"/>
        <v>0</v>
      </c>
      <c r="M83" s="431"/>
      <c r="N83" s="432"/>
      <c r="O83" s="418"/>
      <c r="P83" s="431"/>
      <c r="Q83" s="432"/>
      <c r="R83" s="418"/>
      <c r="S83" s="431"/>
      <c r="T83" s="432"/>
      <c r="U83" s="418"/>
      <c r="V83" s="431"/>
      <c r="W83" s="432"/>
      <c r="X83" s="418"/>
    </row>
    <row r="84" spans="1:24" hidden="1" x14ac:dyDescent="0.25">
      <c r="A84" s="741"/>
      <c r="B84" s="742"/>
      <c r="C84" s="15" t="s">
        <v>17</v>
      </c>
      <c r="D84" s="15"/>
      <c r="E84" s="610" t="s">
        <v>1477</v>
      </c>
      <c r="F84" s="15" t="s">
        <v>351</v>
      </c>
      <c r="G84" s="15"/>
      <c r="H84" s="461"/>
      <c r="I84" s="471">
        <f t="shared" si="2"/>
        <v>0</v>
      </c>
      <c r="J84" s="15"/>
      <c r="K84" s="461"/>
      <c r="L84" s="518">
        <f t="shared" si="3"/>
        <v>0</v>
      </c>
      <c r="M84" s="431"/>
      <c r="N84" s="432"/>
      <c r="O84" s="418"/>
      <c r="P84" s="431"/>
      <c r="Q84" s="432"/>
      <c r="R84" s="418"/>
      <c r="S84" s="431"/>
      <c r="T84" s="432"/>
      <c r="U84" s="418"/>
      <c r="V84" s="431"/>
      <c r="W84" s="432"/>
      <c r="X84" s="418"/>
    </row>
    <row r="85" spans="1:24" hidden="1" x14ac:dyDescent="0.25">
      <c r="A85" s="741"/>
      <c r="B85" s="742"/>
      <c r="C85" s="15" t="s">
        <v>18</v>
      </c>
      <c r="D85" s="15"/>
      <c r="E85" s="610" t="s">
        <v>1478</v>
      </c>
      <c r="F85" s="15" t="s">
        <v>351</v>
      </c>
      <c r="G85" s="15"/>
      <c r="H85" s="461"/>
      <c r="I85" s="471">
        <f t="shared" si="2"/>
        <v>0</v>
      </c>
      <c r="J85" s="15"/>
      <c r="K85" s="461"/>
      <c r="L85" s="518">
        <f t="shared" si="3"/>
        <v>0</v>
      </c>
      <c r="M85" s="431"/>
      <c r="N85" s="432"/>
      <c r="O85" s="418"/>
      <c r="P85" s="431"/>
      <c r="Q85" s="432"/>
      <c r="R85" s="418"/>
      <c r="S85" s="431"/>
      <c r="T85" s="432"/>
      <c r="U85" s="418"/>
      <c r="V85" s="431"/>
      <c r="W85" s="432"/>
      <c r="X85" s="418"/>
    </row>
    <row r="86" spans="1:24" x14ac:dyDescent="0.25">
      <c r="A86" s="741" t="s">
        <v>1481</v>
      </c>
      <c r="B86" s="742"/>
      <c r="C86" s="743"/>
      <c r="D86" s="743"/>
      <c r="E86" s="27" t="s">
        <v>1482</v>
      </c>
      <c r="F86" s="15"/>
      <c r="G86" s="15"/>
      <c r="H86" s="461"/>
      <c r="I86" s="505"/>
      <c r="J86" s="15"/>
      <c r="K86" s="461"/>
      <c r="L86" s="539"/>
      <c r="M86" s="431"/>
      <c r="N86" s="432"/>
      <c r="O86" s="441"/>
      <c r="P86" s="431"/>
      <c r="Q86" s="432"/>
      <c r="R86" s="441"/>
      <c r="S86" s="431"/>
      <c r="T86" s="432"/>
      <c r="U86" s="441"/>
      <c r="V86" s="431"/>
      <c r="W86" s="432"/>
      <c r="X86" s="441"/>
    </row>
    <row r="87" spans="1:24" ht="15.6" hidden="1" x14ac:dyDescent="0.25">
      <c r="A87" s="741"/>
      <c r="B87" s="742" t="s">
        <v>1483</v>
      </c>
      <c r="C87" s="743"/>
      <c r="D87" s="743"/>
      <c r="E87" s="610" t="s">
        <v>1445</v>
      </c>
      <c r="F87" s="15" t="s">
        <v>60</v>
      </c>
      <c r="G87" s="15"/>
      <c r="H87" s="468">
        <v>45</v>
      </c>
      <c r="I87" s="471">
        <f>G87*H87</f>
        <v>0</v>
      </c>
      <c r="J87" s="15"/>
      <c r="K87" s="468">
        <v>45</v>
      </c>
      <c r="L87" s="518">
        <f>J87*K87</f>
        <v>0</v>
      </c>
      <c r="M87" s="431"/>
      <c r="N87" s="416"/>
      <c r="O87" s="418"/>
      <c r="P87" s="431"/>
      <c r="Q87" s="416"/>
      <c r="R87" s="418"/>
      <c r="S87" s="431"/>
      <c r="T87" s="416"/>
      <c r="U87" s="418"/>
      <c r="V87" s="431"/>
      <c r="W87" s="416"/>
      <c r="X87" s="418"/>
    </row>
    <row r="88" spans="1:24" ht="15.6" x14ac:dyDescent="0.25">
      <c r="A88" s="741"/>
      <c r="B88" s="742" t="s">
        <v>1484</v>
      </c>
      <c r="C88" s="743"/>
      <c r="D88" s="743"/>
      <c r="E88" s="610" t="s">
        <v>1425</v>
      </c>
      <c r="F88" s="15" t="s">
        <v>60</v>
      </c>
      <c r="G88" s="15">
        <f>G41</f>
        <v>195</v>
      </c>
      <c r="H88" s="468">
        <v>45</v>
      </c>
      <c r="I88" s="471">
        <f>G88*H88</f>
        <v>8775</v>
      </c>
      <c r="J88" s="15">
        <f>1600*0.15*1.25</f>
        <v>300</v>
      </c>
      <c r="K88" s="511"/>
      <c r="L88" s="518">
        <f>J88*K88</f>
        <v>0</v>
      </c>
      <c r="M88" s="431"/>
      <c r="N88" s="416"/>
      <c r="O88" s="418"/>
      <c r="P88" s="431"/>
      <c r="Q88" s="416"/>
      <c r="R88" s="418"/>
      <c r="S88" s="431"/>
      <c r="T88" s="416"/>
      <c r="U88" s="418"/>
      <c r="V88" s="431"/>
      <c r="W88" s="416"/>
      <c r="X88" s="418"/>
    </row>
    <row r="89" spans="1:24" ht="15.6" x14ac:dyDescent="0.25">
      <c r="A89" s="741"/>
      <c r="B89" s="742" t="s">
        <v>1485</v>
      </c>
      <c r="C89" s="743"/>
      <c r="D89" s="743"/>
      <c r="E89" s="610" t="s">
        <v>1427</v>
      </c>
      <c r="F89" s="15" t="s">
        <v>60</v>
      </c>
      <c r="G89" s="15">
        <f>G47</f>
        <v>195</v>
      </c>
      <c r="H89" s="468">
        <v>45</v>
      </c>
      <c r="I89" s="471">
        <f>G89*H89</f>
        <v>8775</v>
      </c>
      <c r="J89" s="15">
        <f>1600*0.15*1.25</f>
        <v>300</v>
      </c>
      <c r="K89" s="511"/>
      <c r="L89" s="518">
        <f>J89*K89</f>
        <v>0</v>
      </c>
      <c r="M89" s="431"/>
      <c r="N89" s="416"/>
      <c r="O89" s="418"/>
      <c r="P89" s="431"/>
      <c r="Q89" s="416"/>
      <c r="R89" s="418"/>
      <c r="S89" s="431"/>
      <c r="T89" s="416"/>
      <c r="U89" s="418"/>
      <c r="V89" s="431"/>
      <c r="W89" s="416"/>
      <c r="X89" s="418"/>
    </row>
    <row r="90" spans="1:24" ht="15.6" x14ac:dyDescent="0.25">
      <c r="A90" s="741"/>
      <c r="B90" s="742" t="s">
        <v>1486</v>
      </c>
      <c r="C90" s="743"/>
      <c r="D90" s="743"/>
      <c r="E90" s="610" t="s">
        <v>1429</v>
      </c>
      <c r="F90" s="15" t="s">
        <v>60</v>
      </c>
      <c r="G90" s="15">
        <f>G48</f>
        <v>3015</v>
      </c>
      <c r="H90" s="468">
        <v>45</v>
      </c>
      <c r="I90" s="471">
        <f>G90*H90</f>
        <v>135675</v>
      </c>
      <c r="J90" s="15">
        <f>G90</f>
        <v>3015</v>
      </c>
      <c r="K90" s="511"/>
      <c r="L90" s="518">
        <f>J90*K90</f>
        <v>0</v>
      </c>
      <c r="M90" s="431"/>
      <c r="N90" s="416"/>
      <c r="O90" s="418"/>
      <c r="P90" s="431"/>
      <c r="Q90" s="416"/>
      <c r="R90" s="418"/>
      <c r="S90" s="431"/>
      <c r="T90" s="416"/>
      <c r="U90" s="418"/>
      <c r="V90" s="431"/>
      <c r="W90" s="416"/>
      <c r="X90" s="418"/>
    </row>
    <row r="91" spans="1:24" ht="15.6" hidden="1" x14ac:dyDescent="0.25">
      <c r="A91" s="741"/>
      <c r="B91" s="742" t="s">
        <v>1487</v>
      </c>
      <c r="C91" s="743"/>
      <c r="D91" s="743"/>
      <c r="E91" s="610" t="s">
        <v>1488</v>
      </c>
      <c r="F91" s="15" t="s">
        <v>60</v>
      </c>
      <c r="G91" s="15"/>
      <c r="H91" s="461"/>
      <c r="I91" s="471">
        <f>G91*H91</f>
        <v>0</v>
      </c>
      <c r="J91" s="15"/>
      <c r="K91" s="461"/>
      <c r="L91" s="518">
        <f>J91*K91</f>
        <v>0</v>
      </c>
      <c r="M91" s="418"/>
      <c r="N91" s="418"/>
      <c r="O91" s="418"/>
      <c r="P91" s="431"/>
      <c r="Q91" s="432"/>
      <c r="R91" s="418"/>
      <c r="S91" s="431"/>
      <c r="T91" s="432"/>
      <c r="U91" s="418"/>
      <c r="V91" s="431"/>
      <c r="W91" s="432"/>
      <c r="X91" s="418"/>
    </row>
    <row r="92" spans="1:24" hidden="1" x14ac:dyDescent="0.25">
      <c r="A92" s="741" t="s">
        <v>1489</v>
      </c>
      <c r="B92" s="742"/>
      <c r="C92" s="743"/>
      <c r="D92" s="743"/>
      <c r="E92" s="27" t="s">
        <v>1490</v>
      </c>
      <c r="F92" s="15"/>
      <c r="G92" s="15"/>
      <c r="H92" s="461"/>
      <c r="I92" s="505"/>
      <c r="J92" s="15"/>
      <c r="K92" s="461"/>
      <c r="L92" s="539"/>
      <c r="M92" s="441"/>
      <c r="N92" s="441"/>
      <c r="O92" s="441"/>
      <c r="P92" s="431"/>
      <c r="Q92" s="432"/>
      <c r="R92" s="441"/>
      <c r="S92" s="431"/>
      <c r="T92" s="432"/>
      <c r="U92" s="441"/>
      <c r="V92" s="431"/>
      <c r="W92" s="432"/>
      <c r="X92" s="441"/>
    </row>
    <row r="93" spans="1:24" ht="26.4" hidden="1" x14ac:dyDescent="0.25">
      <c r="A93" s="741"/>
      <c r="B93" s="742" t="s">
        <v>1491</v>
      </c>
      <c r="C93" s="743"/>
      <c r="D93" s="743"/>
      <c r="E93" s="610" t="s">
        <v>5353</v>
      </c>
      <c r="F93" s="15" t="s">
        <v>351</v>
      </c>
      <c r="G93" s="15"/>
      <c r="H93" s="461"/>
      <c r="I93" s="471">
        <f>G93*H93</f>
        <v>0</v>
      </c>
      <c r="J93" s="15"/>
      <c r="K93" s="461"/>
      <c r="L93" s="518">
        <f>J93*K93</f>
        <v>0</v>
      </c>
      <c r="M93" s="418"/>
      <c r="N93" s="418"/>
      <c r="O93" s="418"/>
      <c r="P93" s="431"/>
      <c r="Q93" s="432"/>
      <c r="R93" s="418"/>
      <c r="S93" s="431"/>
      <c r="T93" s="432"/>
      <c r="U93" s="418"/>
      <c r="V93" s="431"/>
      <c r="W93" s="432"/>
      <c r="X93" s="418"/>
    </row>
    <row r="94" spans="1:24" ht="26.4" hidden="1" x14ac:dyDescent="0.25">
      <c r="A94" s="741"/>
      <c r="B94" s="742" t="s">
        <v>1492</v>
      </c>
      <c r="C94" s="743"/>
      <c r="D94" s="743"/>
      <c r="E94" s="610" t="s">
        <v>5354</v>
      </c>
      <c r="F94" s="15" t="s">
        <v>351</v>
      </c>
      <c r="G94" s="15"/>
      <c r="H94" s="461"/>
      <c r="I94" s="471">
        <f>G94*H94</f>
        <v>0</v>
      </c>
      <c r="J94" s="15"/>
      <c r="K94" s="461"/>
      <c r="L94" s="518">
        <f>J94*K94</f>
        <v>0</v>
      </c>
      <c r="M94" s="418"/>
      <c r="N94" s="418"/>
      <c r="O94" s="418"/>
      <c r="P94" s="431"/>
      <c r="Q94" s="432"/>
      <c r="R94" s="418"/>
      <c r="S94" s="431"/>
      <c r="T94" s="432"/>
      <c r="U94" s="418"/>
      <c r="V94" s="431"/>
      <c r="W94" s="432"/>
      <c r="X94" s="418"/>
    </row>
    <row r="95" spans="1:24" hidden="1" x14ac:dyDescent="0.25">
      <c r="A95" s="741"/>
      <c r="B95" s="742" t="s">
        <v>1493</v>
      </c>
      <c r="C95" s="743"/>
      <c r="D95" s="743"/>
      <c r="E95" s="610" t="s">
        <v>1494</v>
      </c>
      <c r="F95" s="15" t="s">
        <v>351</v>
      </c>
      <c r="G95" s="15"/>
      <c r="H95" s="461"/>
      <c r="I95" s="471">
        <f>G95*H95</f>
        <v>0</v>
      </c>
      <c r="J95" s="15"/>
      <c r="K95" s="461"/>
      <c r="L95" s="518">
        <f>J95*K95</f>
        <v>0</v>
      </c>
      <c r="M95" s="418"/>
      <c r="N95" s="418"/>
      <c r="O95" s="418"/>
      <c r="P95" s="431"/>
      <c r="Q95" s="432"/>
      <c r="R95" s="418"/>
      <c r="S95" s="431"/>
      <c r="T95" s="432"/>
      <c r="U95" s="418"/>
      <c r="V95" s="431"/>
      <c r="W95" s="432"/>
      <c r="X95" s="418"/>
    </row>
    <row r="96" spans="1:24" hidden="1" x14ac:dyDescent="0.25">
      <c r="A96" s="741"/>
      <c r="B96" s="742" t="s">
        <v>1495</v>
      </c>
      <c r="C96" s="743"/>
      <c r="D96" s="743"/>
      <c r="E96" s="610" t="s">
        <v>1496</v>
      </c>
      <c r="F96" s="15" t="s">
        <v>351</v>
      </c>
      <c r="G96" s="15"/>
      <c r="H96" s="461"/>
      <c r="I96" s="471">
        <f>G96*H96</f>
        <v>0</v>
      </c>
      <c r="J96" s="15"/>
      <c r="K96" s="461"/>
      <c r="L96" s="518">
        <f>J96*K96</f>
        <v>0</v>
      </c>
      <c r="M96" s="418"/>
      <c r="N96" s="418"/>
      <c r="O96" s="418"/>
      <c r="P96" s="431"/>
      <c r="Q96" s="432"/>
      <c r="R96" s="418"/>
      <c r="S96" s="431"/>
      <c r="T96" s="432"/>
      <c r="U96" s="418"/>
      <c r="V96" s="431"/>
      <c r="W96" s="432"/>
      <c r="X96" s="418"/>
    </row>
    <row r="97" spans="1:24" ht="52.8" hidden="1" x14ac:dyDescent="0.25">
      <c r="A97" s="741" t="s">
        <v>1497</v>
      </c>
      <c r="B97" s="742"/>
      <c r="C97" s="743"/>
      <c r="D97" s="743"/>
      <c r="E97" s="27" t="s">
        <v>1498</v>
      </c>
      <c r="F97" s="15"/>
      <c r="G97" s="15"/>
      <c r="H97" s="461"/>
      <c r="I97" s="505"/>
      <c r="J97" s="15"/>
      <c r="K97" s="461"/>
      <c r="L97" s="539"/>
      <c r="M97" s="441"/>
      <c r="N97" s="441"/>
      <c r="O97" s="441"/>
      <c r="P97" s="431"/>
      <c r="Q97" s="432"/>
      <c r="R97" s="441"/>
      <c r="S97" s="431"/>
      <c r="T97" s="432"/>
      <c r="U97" s="441"/>
      <c r="V97" s="431"/>
      <c r="W97" s="432"/>
      <c r="X97" s="441"/>
    </row>
    <row r="98" spans="1:24" ht="15.6" hidden="1" x14ac:dyDescent="0.25">
      <c r="A98" s="741"/>
      <c r="B98" s="742" t="s">
        <v>1499</v>
      </c>
      <c r="C98" s="743"/>
      <c r="D98" s="743"/>
      <c r="E98" s="610" t="s">
        <v>1445</v>
      </c>
      <c r="F98" s="15" t="s">
        <v>60</v>
      </c>
      <c r="G98" s="15"/>
      <c r="H98" s="461"/>
      <c r="I98" s="471">
        <f>G98*H98</f>
        <v>0</v>
      </c>
      <c r="J98" s="15"/>
      <c r="K98" s="461"/>
      <c r="L98" s="518">
        <f>J98*K98</f>
        <v>0</v>
      </c>
      <c r="M98" s="418"/>
      <c r="N98" s="418"/>
      <c r="O98" s="418"/>
      <c r="P98" s="431"/>
      <c r="Q98" s="432"/>
      <c r="R98" s="418"/>
      <c r="S98" s="431"/>
      <c r="T98" s="432"/>
      <c r="U98" s="418"/>
      <c r="V98" s="431"/>
      <c r="W98" s="432"/>
      <c r="X98" s="418"/>
    </row>
    <row r="99" spans="1:24" ht="26.4" hidden="1" x14ac:dyDescent="0.25">
      <c r="A99" s="741"/>
      <c r="B99" s="742" t="s">
        <v>1500</v>
      </c>
      <c r="C99" s="743"/>
      <c r="D99" s="743"/>
      <c r="E99" s="610" t="s">
        <v>1501</v>
      </c>
      <c r="F99" s="15" t="s">
        <v>60</v>
      </c>
      <c r="G99" s="15"/>
      <c r="H99" s="461"/>
      <c r="I99" s="471">
        <f>G99*H99</f>
        <v>0</v>
      </c>
      <c r="J99" s="15"/>
      <c r="K99" s="461"/>
      <c r="L99" s="518">
        <f>J99*K99</f>
        <v>0</v>
      </c>
      <c r="M99" s="418"/>
      <c r="N99" s="418"/>
      <c r="O99" s="418"/>
      <c r="P99" s="431"/>
      <c r="Q99" s="432"/>
      <c r="R99" s="418"/>
      <c r="S99" s="431"/>
      <c r="T99" s="432"/>
      <c r="U99" s="418"/>
      <c r="V99" s="431"/>
      <c r="W99" s="432"/>
      <c r="X99" s="418"/>
    </row>
    <row r="100" spans="1:24" ht="15.6" hidden="1" x14ac:dyDescent="0.25">
      <c r="A100" s="741"/>
      <c r="B100" s="742" t="s">
        <v>1502</v>
      </c>
      <c r="C100" s="743"/>
      <c r="D100" s="743"/>
      <c r="E100" s="610" t="s">
        <v>1427</v>
      </c>
      <c r="F100" s="15" t="s">
        <v>60</v>
      </c>
      <c r="G100" s="15"/>
      <c r="H100" s="461"/>
      <c r="I100" s="471">
        <f>G100*H100</f>
        <v>0</v>
      </c>
      <c r="J100" s="15"/>
      <c r="K100" s="461"/>
      <c r="L100" s="518">
        <f>J100*K100</f>
        <v>0</v>
      </c>
      <c r="M100" s="418"/>
      <c r="N100" s="418"/>
      <c r="O100" s="418"/>
      <c r="P100" s="431"/>
      <c r="Q100" s="432"/>
      <c r="R100" s="418"/>
      <c r="S100" s="431"/>
      <c r="T100" s="432"/>
      <c r="U100" s="418"/>
      <c r="V100" s="431"/>
      <c r="W100" s="432"/>
      <c r="X100" s="418"/>
    </row>
    <row r="101" spans="1:24" ht="15.6" hidden="1" x14ac:dyDescent="0.25">
      <c r="A101" s="741"/>
      <c r="B101" s="742" t="s">
        <v>1503</v>
      </c>
      <c r="C101" s="743"/>
      <c r="D101" s="743"/>
      <c r="E101" s="610" t="s">
        <v>1504</v>
      </c>
      <c r="F101" s="15" t="s">
        <v>60</v>
      </c>
      <c r="G101" s="15"/>
      <c r="H101" s="461"/>
      <c r="I101" s="471">
        <f>G101*H101</f>
        <v>0</v>
      </c>
      <c r="J101" s="15"/>
      <c r="K101" s="461"/>
      <c r="L101" s="518">
        <f>J101*K101</f>
        <v>0</v>
      </c>
      <c r="M101" s="418"/>
      <c r="N101" s="418"/>
      <c r="O101" s="418"/>
      <c r="P101" s="431"/>
      <c r="Q101" s="432"/>
      <c r="R101" s="418"/>
      <c r="S101" s="431"/>
      <c r="T101" s="432"/>
      <c r="U101" s="418"/>
      <c r="V101" s="431"/>
      <c r="W101" s="432"/>
      <c r="X101" s="418"/>
    </row>
    <row r="102" spans="1:24" ht="52.8" hidden="1" x14ac:dyDescent="0.25">
      <c r="A102" s="741" t="s">
        <v>1505</v>
      </c>
      <c r="B102" s="742"/>
      <c r="C102" s="743"/>
      <c r="D102" s="743"/>
      <c r="E102" s="27" t="s">
        <v>1506</v>
      </c>
      <c r="F102" s="15"/>
      <c r="G102" s="15"/>
      <c r="H102" s="461"/>
      <c r="I102" s="505"/>
      <c r="J102" s="15"/>
      <c r="K102" s="461"/>
      <c r="L102" s="539"/>
      <c r="M102" s="441"/>
      <c r="N102" s="441"/>
      <c r="O102" s="441"/>
      <c r="P102" s="431"/>
      <c r="Q102" s="432"/>
      <c r="R102" s="441"/>
      <c r="S102" s="431"/>
      <c r="T102" s="432"/>
      <c r="U102" s="441"/>
      <c r="V102" s="431"/>
      <c r="W102" s="432"/>
      <c r="X102" s="441"/>
    </row>
    <row r="103" spans="1:24" ht="15.6" hidden="1" x14ac:dyDescent="0.25">
      <c r="A103" s="741"/>
      <c r="B103" s="742" t="s">
        <v>1507</v>
      </c>
      <c r="C103" s="743"/>
      <c r="D103" s="743"/>
      <c r="E103" s="610" t="s">
        <v>1445</v>
      </c>
      <c r="F103" s="15" t="s">
        <v>60</v>
      </c>
      <c r="G103" s="15"/>
      <c r="H103" s="461"/>
      <c r="I103" s="471">
        <f>G103*H103</f>
        <v>0</v>
      </c>
      <c r="J103" s="15"/>
      <c r="K103" s="461"/>
      <c r="L103" s="518">
        <f>J103*K103</f>
        <v>0</v>
      </c>
      <c r="M103" s="418"/>
      <c r="N103" s="418"/>
      <c r="O103" s="418"/>
      <c r="P103" s="431"/>
      <c r="Q103" s="432"/>
      <c r="R103" s="418"/>
      <c r="S103" s="431"/>
      <c r="T103" s="432"/>
      <c r="U103" s="418"/>
      <c r="V103" s="431"/>
      <c r="W103" s="432"/>
      <c r="X103" s="418"/>
    </row>
    <row r="104" spans="1:24" ht="26.4" hidden="1" x14ac:dyDescent="0.25">
      <c r="A104" s="741"/>
      <c r="B104" s="742" t="s">
        <v>1508</v>
      </c>
      <c r="C104" s="743"/>
      <c r="D104" s="743"/>
      <c r="E104" s="610" t="s">
        <v>1501</v>
      </c>
      <c r="F104" s="15" t="s">
        <v>60</v>
      </c>
      <c r="G104" s="15"/>
      <c r="H104" s="461"/>
      <c r="I104" s="471">
        <f>G104*H104</f>
        <v>0</v>
      </c>
      <c r="J104" s="15"/>
      <c r="K104" s="461"/>
      <c r="L104" s="518">
        <f>J104*K104</f>
        <v>0</v>
      </c>
      <c r="M104" s="418"/>
      <c r="N104" s="418"/>
      <c r="O104" s="418"/>
      <c r="P104" s="431"/>
      <c r="Q104" s="432"/>
      <c r="R104" s="418"/>
      <c r="S104" s="431"/>
      <c r="T104" s="432"/>
      <c r="U104" s="418"/>
      <c r="V104" s="431"/>
      <c r="W104" s="432"/>
      <c r="X104" s="418"/>
    </row>
    <row r="105" spans="1:24" ht="15.6" hidden="1" x14ac:dyDescent="0.25">
      <c r="A105" s="741"/>
      <c r="B105" s="742" t="s">
        <v>1509</v>
      </c>
      <c r="C105" s="743"/>
      <c r="D105" s="743"/>
      <c r="E105" s="610" t="s">
        <v>1427</v>
      </c>
      <c r="F105" s="15" t="s">
        <v>60</v>
      </c>
      <c r="G105" s="15"/>
      <c r="H105" s="461"/>
      <c r="I105" s="471">
        <f>G105*H105</f>
        <v>0</v>
      </c>
      <c r="J105" s="15"/>
      <c r="K105" s="461"/>
      <c r="L105" s="518">
        <f>J105*K105</f>
        <v>0</v>
      </c>
      <c r="M105" s="418"/>
      <c r="N105" s="418"/>
      <c r="O105" s="418"/>
      <c r="P105" s="431"/>
      <c r="Q105" s="432"/>
      <c r="R105" s="418"/>
      <c r="S105" s="431"/>
      <c r="T105" s="432"/>
      <c r="U105" s="418"/>
      <c r="V105" s="431"/>
      <c r="W105" s="432"/>
      <c r="X105" s="418"/>
    </row>
    <row r="106" spans="1:24" ht="15.6" hidden="1" x14ac:dyDescent="0.25">
      <c r="A106" s="741"/>
      <c r="B106" s="742" t="s">
        <v>1510</v>
      </c>
      <c r="C106" s="743"/>
      <c r="D106" s="743"/>
      <c r="E106" s="610" t="s">
        <v>1504</v>
      </c>
      <c r="F106" s="15" t="s">
        <v>60</v>
      </c>
      <c r="G106" s="15"/>
      <c r="H106" s="461"/>
      <c r="I106" s="471">
        <f>G106*H106</f>
        <v>0</v>
      </c>
      <c r="J106" s="15"/>
      <c r="K106" s="461"/>
      <c r="L106" s="518">
        <f>J106*K106</f>
        <v>0</v>
      </c>
      <c r="M106" s="418"/>
      <c r="N106" s="418"/>
      <c r="O106" s="418"/>
      <c r="P106" s="431"/>
      <c r="Q106" s="432"/>
      <c r="R106" s="418"/>
      <c r="S106" s="431"/>
      <c r="T106" s="432"/>
      <c r="U106" s="418"/>
      <c r="V106" s="431"/>
      <c r="W106" s="432"/>
      <c r="X106" s="418"/>
    </row>
    <row r="107" spans="1:24" ht="26.4" hidden="1" x14ac:dyDescent="0.25">
      <c r="A107" s="741" t="s">
        <v>1511</v>
      </c>
      <c r="B107" s="742"/>
      <c r="C107" s="743"/>
      <c r="D107" s="743"/>
      <c r="E107" s="27" t="s">
        <v>1512</v>
      </c>
      <c r="F107" s="15"/>
      <c r="G107" s="15"/>
      <c r="H107" s="461"/>
      <c r="I107" s="505"/>
      <c r="J107" s="15"/>
      <c r="K107" s="461"/>
      <c r="L107" s="539"/>
      <c r="M107" s="441"/>
      <c r="N107" s="441"/>
      <c r="O107" s="441"/>
      <c r="P107" s="431"/>
      <c r="Q107" s="432"/>
      <c r="R107" s="441"/>
      <c r="S107" s="431"/>
      <c r="T107" s="432"/>
      <c r="U107" s="441"/>
      <c r="V107" s="431"/>
      <c r="W107" s="432"/>
      <c r="X107" s="441"/>
    </row>
    <row r="108" spans="1:24" ht="15.6" hidden="1" x14ac:dyDescent="0.25">
      <c r="A108" s="741"/>
      <c r="B108" s="742" t="s">
        <v>1513</v>
      </c>
      <c r="C108" s="743"/>
      <c r="D108" s="743"/>
      <c r="E108" s="610" t="s">
        <v>1514</v>
      </c>
      <c r="F108" s="15" t="s">
        <v>60</v>
      </c>
      <c r="G108" s="15"/>
      <c r="H108" s="461"/>
      <c r="I108" s="471">
        <f>G108*H108</f>
        <v>0</v>
      </c>
      <c r="J108" s="15"/>
      <c r="K108" s="461"/>
      <c r="L108" s="518">
        <f>J108*K108</f>
        <v>0</v>
      </c>
      <c r="M108" s="418"/>
      <c r="N108" s="418"/>
      <c r="O108" s="418"/>
      <c r="P108" s="431"/>
      <c r="Q108" s="432"/>
      <c r="R108" s="418"/>
      <c r="S108" s="431"/>
      <c r="T108" s="432"/>
      <c r="U108" s="418"/>
      <c r="V108" s="431"/>
      <c r="W108" s="432"/>
      <c r="X108" s="418"/>
    </row>
    <row r="109" spans="1:24" ht="26.4" hidden="1" x14ac:dyDescent="0.25">
      <c r="A109" s="741"/>
      <c r="B109" s="742" t="s">
        <v>1515</v>
      </c>
      <c r="C109" s="743"/>
      <c r="D109" s="743"/>
      <c r="E109" s="610" t="s">
        <v>1516</v>
      </c>
      <c r="F109" s="15" t="s">
        <v>60</v>
      </c>
      <c r="G109" s="15"/>
      <c r="H109" s="461"/>
      <c r="I109" s="471">
        <f>G109*H109</f>
        <v>0</v>
      </c>
      <c r="J109" s="15"/>
      <c r="K109" s="461"/>
      <c r="L109" s="518">
        <f>J109*K109</f>
        <v>0</v>
      </c>
      <c r="M109" s="418"/>
      <c r="N109" s="418"/>
      <c r="O109" s="418"/>
      <c r="P109" s="431"/>
      <c r="Q109" s="432"/>
      <c r="R109" s="418"/>
      <c r="S109" s="431"/>
      <c r="T109" s="432"/>
      <c r="U109" s="418"/>
      <c r="V109" s="431"/>
      <c r="W109" s="432"/>
      <c r="X109" s="418"/>
    </row>
    <row r="110" spans="1:24" ht="26.4" hidden="1" x14ac:dyDescent="0.25">
      <c r="A110" s="741"/>
      <c r="B110" s="742" t="s">
        <v>1517</v>
      </c>
      <c r="C110" s="743"/>
      <c r="D110" s="743"/>
      <c r="E110" s="610" t="s">
        <v>1518</v>
      </c>
      <c r="F110" s="15" t="s">
        <v>351</v>
      </c>
      <c r="G110" s="15"/>
      <c r="H110" s="461"/>
      <c r="I110" s="471">
        <f>G110*H110</f>
        <v>0</v>
      </c>
      <c r="J110" s="15"/>
      <c r="K110" s="461"/>
      <c r="L110" s="518">
        <f>J110*K110</f>
        <v>0</v>
      </c>
      <c r="M110" s="418"/>
      <c r="N110" s="418"/>
      <c r="O110" s="418"/>
      <c r="P110" s="431"/>
      <c r="Q110" s="432"/>
      <c r="R110" s="418"/>
      <c r="S110" s="431"/>
      <c r="T110" s="432"/>
      <c r="U110" s="418"/>
      <c r="V110" s="431"/>
      <c r="W110" s="432"/>
      <c r="X110" s="418"/>
    </row>
    <row r="111" spans="1:24" ht="26.4" hidden="1" x14ac:dyDescent="0.25">
      <c r="A111" s="741" t="s">
        <v>1519</v>
      </c>
      <c r="B111" s="742"/>
      <c r="C111" s="743"/>
      <c r="D111" s="743"/>
      <c r="E111" s="27" t="s">
        <v>1520</v>
      </c>
      <c r="F111" s="15"/>
      <c r="G111" s="15"/>
      <c r="H111" s="461"/>
      <c r="I111" s="505"/>
      <c r="J111" s="15"/>
      <c r="K111" s="461"/>
      <c r="L111" s="539"/>
      <c r="M111" s="441"/>
      <c r="N111" s="441"/>
      <c r="O111" s="441"/>
      <c r="P111" s="431"/>
      <c r="Q111" s="432"/>
      <c r="R111" s="441"/>
      <c r="S111" s="431"/>
      <c r="T111" s="432"/>
      <c r="U111" s="441"/>
      <c r="V111" s="431"/>
      <c r="W111" s="432"/>
      <c r="X111" s="441"/>
    </row>
    <row r="112" spans="1:24" ht="15.6" hidden="1" x14ac:dyDescent="0.25">
      <c r="A112" s="741"/>
      <c r="B112" s="742" t="s">
        <v>1521</v>
      </c>
      <c r="C112" s="743"/>
      <c r="D112" s="743"/>
      <c r="E112" s="610" t="s">
        <v>1514</v>
      </c>
      <c r="F112" s="15" t="s">
        <v>60</v>
      </c>
      <c r="G112" s="15"/>
      <c r="H112" s="461"/>
      <c r="I112" s="471">
        <f>G112*H112</f>
        <v>0</v>
      </c>
      <c r="J112" s="15"/>
      <c r="K112" s="461"/>
      <c r="L112" s="518">
        <f>J112*K112</f>
        <v>0</v>
      </c>
      <c r="M112" s="418"/>
      <c r="N112" s="418"/>
      <c r="O112" s="418"/>
      <c r="P112" s="431"/>
      <c r="Q112" s="432"/>
      <c r="R112" s="418"/>
      <c r="S112" s="431"/>
      <c r="T112" s="432"/>
      <c r="U112" s="418"/>
      <c r="V112" s="431"/>
      <c r="W112" s="432"/>
      <c r="X112" s="418"/>
    </row>
    <row r="113" spans="1:24" ht="26.4" hidden="1" x14ac:dyDescent="0.25">
      <c r="A113" s="741"/>
      <c r="B113" s="742" t="s">
        <v>1522</v>
      </c>
      <c r="C113" s="743"/>
      <c r="D113" s="743"/>
      <c r="E113" s="610" t="s">
        <v>1516</v>
      </c>
      <c r="F113" s="15" t="s">
        <v>60</v>
      </c>
      <c r="G113" s="15"/>
      <c r="H113" s="461"/>
      <c r="I113" s="471">
        <f>G113*H113</f>
        <v>0</v>
      </c>
      <c r="J113" s="15"/>
      <c r="K113" s="461"/>
      <c r="L113" s="518">
        <f>J113*K113</f>
        <v>0</v>
      </c>
      <c r="M113" s="418"/>
      <c r="N113" s="418"/>
      <c r="O113" s="418"/>
      <c r="P113" s="431"/>
      <c r="Q113" s="432"/>
      <c r="R113" s="418"/>
      <c r="S113" s="431"/>
      <c r="T113" s="432"/>
      <c r="U113" s="418"/>
      <c r="V113" s="431"/>
      <c r="W113" s="432"/>
      <c r="X113" s="418"/>
    </row>
    <row r="114" spans="1:24" ht="26.4" hidden="1" x14ac:dyDescent="0.25">
      <c r="A114" s="741"/>
      <c r="B114" s="742" t="s">
        <v>1523</v>
      </c>
      <c r="C114" s="743"/>
      <c r="D114" s="743"/>
      <c r="E114" s="610" t="s">
        <v>1518</v>
      </c>
      <c r="F114" s="15" t="s">
        <v>351</v>
      </c>
      <c r="G114" s="15"/>
      <c r="H114" s="461"/>
      <c r="I114" s="471">
        <f>G114*H114</f>
        <v>0</v>
      </c>
      <c r="J114" s="15"/>
      <c r="K114" s="461"/>
      <c r="L114" s="518">
        <f>J114*K114</f>
        <v>0</v>
      </c>
      <c r="M114" s="418"/>
      <c r="N114" s="418"/>
      <c r="O114" s="418"/>
      <c r="P114" s="431"/>
      <c r="Q114" s="432"/>
      <c r="R114" s="418"/>
      <c r="S114" s="431"/>
      <c r="T114" s="432"/>
      <c r="U114" s="418"/>
      <c r="V114" s="431"/>
      <c r="W114" s="432"/>
      <c r="X114" s="418"/>
    </row>
    <row r="115" spans="1:24" x14ac:dyDescent="0.25">
      <c r="A115" s="741"/>
      <c r="B115" s="742"/>
      <c r="C115" s="743"/>
      <c r="D115" s="743"/>
      <c r="E115" s="610"/>
      <c r="F115" s="15"/>
      <c r="G115" s="15"/>
      <c r="H115" s="14"/>
      <c r="I115" s="505"/>
      <c r="J115" s="15"/>
      <c r="K115" s="14"/>
      <c r="L115" s="539"/>
      <c r="M115" s="441"/>
      <c r="N115" s="441"/>
      <c r="O115" s="441"/>
      <c r="P115" s="431"/>
      <c r="Q115" s="376"/>
      <c r="R115" s="441"/>
      <c r="S115" s="431"/>
      <c r="T115" s="376"/>
      <c r="U115" s="441"/>
      <c r="V115" s="431"/>
      <c r="W115" s="376"/>
      <c r="X115" s="441"/>
    </row>
    <row r="116" spans="1:24" ht="14.4" thickBot="1" x14ac:dyDescent="0.3">
      <c r="A116" s="886"/>
      <c r="B116" s="867"/>
      <c r="C116" s="887"/>
      <c r="D116" s="887"/>
      <c r="E116" s="867"/>
      <c r="F116" s="887"/>
      <c r="G116" s="867"/>
      <c r="H116" s="867"/>
      <c r="I116" s="541"/>
      <c r="J116" s="867"/>
      <c r="K116" s="867"/>
      <c r="L116" s="538"/>
      <c r="M116" s="441"/>
      <c r="N116" s="441"/>
      <c r="O116" s="441"/>
      <c r="P116" s="376"/>
      <c r="Q116" s="376"/>
      <c r="R116" s="441"/>
      <c r="S116" s="376"/>
      <c r="T116" s="376"/>
      <c r="U116" s="441"/>
      <c r="V116" s="376"/>
      <c r="W116" s="376"/>
      <c r="X116" s="441"/>
    </row>
    <row r="117" spans="1:24" ht="14.4" thickBot="1" x14ac:dyDescent="0.3">
      <c r="A117" s="635" t="s">
        <v>131</v>
      </c>
      <c r="B117" s="639"/>
      <c r="C117" s="639"/>
      <c r="D117" s="639"/>
      <c r="E117" s="639"/>
      <c r="F117" s="593"/>
      <c r="G117" s="639"/>
      <c r="H117" s="639"/>
      <c r="I117" s="488">
        <f>SUM(I5:I116)</f>
        <v>657425</v>
      </c>
      <c r="J117" s="639"/>
      <c r="K117" s="639"/>
      <c r="L117" s="474">
        <f>SUM(L5:L116)</f>
        <v>50000</v>
      </c>
      <c r="M117" s="418"/>
      <c r="N117" s="418"/>
      <c r="O117" s="418"/>
      <c r="P117" s="375"/>
      <c r="Q117" s="375"/>
      <c r="R117" s="418"/>
      <c r="S117" s="375"/>
      <c r="T117" s="375"/>
      <c r="U117" s="418"/>
      <c r="V117" s="375"/>
      <c r="W117" s="375"/>
      <c r="X117" s="418"/>
    </row>
    <row r="1048393" spans="6:6" x14ac:dyDescent="0.25">
      <c r="F1048393" s="346"/>
    </row>
  </sheetData>
  <sheetProtection algorithmName="SHA-512" hashValue="2GDug2XB++QVJOiGxPsJKi8GxHpPgcxbbYI0ef6LFSPGw4Xw0nX9cA3wIGEjZ2Rk+DUsCTbv5uYH/2UlMI2GYA==" saltValue="yKGD0iaZeucVHVm3kIKC3Q==" spinCount="100000" sheet="1" objects="1" scenarios="1"/>
  <mergeCells count="6">
    <mergeCell ref="V1:X1"/>
    <mergeCell ref="B1:E1"/>
    <mergeCell ref="P1:R1"/>
    <mergeCell ref="S1:U1"/>
    <mergeCell ref="M1:O1"/>
    <mergeCell ref="F1:L1"/>
  </mergeCells>
  <phoneticPr fontId="10" type="noConversion"/>
  <pageMargins left="0.70866141732283472" right="0.70866141732283472" top="0.74803149606299213" bottom="0.74803149606299213" header="0.31496062992125984" footer="0.31496062992125984"/>
  <pageSetup paperSize="9" scale="64" orientation="portrait" r:id="rId1"/>
  <headerFooter>
    <oddFooter>&amp;LContract
Part C2: Pricing Data
Tender No: BFIA8202/2026/RFP&amp;RC2.2
Bill of Quantities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12A1-0C4B-4D81-A3CE-2080472A3BE8}">
  <sheetPr codeName="Sheet2"/>
  <dimension ref="A1:V67"/>
  <sheetViews>
    <sheetView view="pageBreakPreview" topLeftCell="A16" zoomScale="90" zoomScaleNormal="100" zoomScaleSheetLayoutView="90" workbookViewId="0">
      <selection activeCell="J55" sqref="J55"/>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8.44140625" style="11" bestFit="1" customWidth="1"/>
    <col min="6" max="8" width="20.6640625" style="11" hidden="1" customWidth="1"/>
    <col min="9" max="10" width="13.6640625" style="11" bestFit="1" customWidth="1"/>
    <col min="11" max="11" width="15.5546875" style="11" bestFit="1" customWidth="1"/>
    <col min="12" max="12" width="15.109375" style="11" bestFit="1" customWidth="1"/>
    <col min="13" max="13" width="15.5546875" style="11" bestFit="1" customWidth="1"/>
    <col min="14" max="15" width="13.6640625" style="11" bestFit="1" customWidth="1"/>
    <col min="16" max="16" width="15.5546875" style="11" bestFit="1" customWidth="1"/>
    <col min="17" max="18" width="13.6640625" style="11" bestFit="1" customWidth="1"/>
    <col min="19" max="19" width="15.5546875" style="11" bestFit="1" customWidth="1"/>
    <col min="20" max="21" width="13.6640625" style="11" bestFit="1" customWidth="1"/>
    <col min="22" max="22" width="15.554687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3" width="9.33203125" style="11"/>
    <col min="16384" max="16384" width="9.33203125" style="11" customWidth="1"/>
  </cols>
  <sheetData>
    <row r="1" spans="1:22" ht="94.8" customHeight="1" thickBot="1" x14ac:dyDescent="0.3">
      <c r="A1" s="591" t="s">
        <v>21</v>
      </c>
      <c r="B1" s="1077" t="s">
        <v>5042</v>
      </c>
      <c r="C1" s="1077"/>
      <c r="D1" s="1078"/>
      <c r="E1" s="1073" t="s">
        <v>22</v>
      </c>
      <c r="F1" s="1073"/>
      <c r="G1" s="1073"/>
      <c r="H1" s="1073"/>
      <c r="I1" s="1073"/>
      <c r="J1" s="1073"/>
      <c r="K1" s="1074"/>
      <c r="L1" s="1076"/>
      <c r="M1" s="1076"/>
      <c r="N1" s="1076"/>
      <c r="O1" s="1076"/>
      <c r="P1" s="1076"/>
      <c r="Q1" s="1076"/>
      <c r="R1" s="1076"/>
      <c r="S1" s="1076"/>
      <c r="T1" s="1076"/>
      <c r="U1" s="1076"/>
      <c r="V1" s="1076"/>
    </row>
    <row r="2" spans="1:22"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row>
    <row r="3" spans="1:22" x14ac:dyDescent="0.25">
      <c r="A3" s="598"/>
      <c r="B3" s="599"/>
      <c r="C3" s="600"/>
      <c r="D3" s="601"/>
      <c r="E3" s="602"/>
      <c r="F3" s="602"/>
      <c r="G3" s="602"/>
      <c r="H3" s="601"/>
      <c r="I3" s="602"/>
      <c r="J3" s="602"/>
      <c r="K3" s="603"/>
      <c r="L3" s="604"/>
      <c r="M3" s="16"/>
      <c r="N3" s="604"/>
      <c r="O3" s="604"/>
      <c r="P3" s="16"/>
      <c r="Q3" s="604"/>
      <c r="R3" s="604"/>
      <c r="S3" s="16"/>
      <c r="T3" s="604"/>
      <c r="U3" s="604"/>
      <c r="V3" s="16"/>
    </row>
    <row r="4" spans="1:22" x14ac:dyDescent="0.25">
      <c r="A4" s="605" t="s">
        <v>30</v>
      </c>
      <c r="B4" s="12"/>
      <c r="C4" s="606"/>
      <c r="D4" s="607" t="s">
        <v>31</v>
      </c>
      <c r="E4" s="10"/>
      <c r="F4" s="10"/>
      <c r="G4" s="608"/>
      <c r="H4" s="471"/>
      <c r="I4" s="10"/>
      <c r="J4" s="608"/>
      <c r="K4" s="518"/>
      <c r="L4" s="609"/>
      <c r="M4" s="470"/>
      <c r="N4" s="604"/>
      <c r="O4" s="609"/>
      <c r="P4" s="470"/>
      <c r="Q4" s="604"/>
      <c r="R4" s="609"/>
      <c r="S4" s="470"/>
      <c r="T4" s="604"/>
      <c r="U4" s="609"/>
      <c r="V4" s="470"/>
    </row>
    <row r="5" spans="1:22" ht="26.4" x14ac:dyDescent="0.25">
      <c r="A5" s="605"/>
      <c r="B5" s="12" t="s">
        <v>32</v>
      </c>
      <c r="C5" s="606"/>
      <c r="D5" s="610" t="s">
        <v>33</v>
      </c>
      <c r="E5" s="10" t="s">
        <v>34</v>
      </c>
      <c r="F5" s="10">
        <v>6</v>
      </c>
      <c r="G5" s="468">
        <v>12500</v>
      </c>
      <c r="H5" s="471">
        <f t="shared" ref="H5:H6" si="0">F5*G5</f>
        <v>75000</v>
      </c>
      <c r="I5" s="10">
        <v>12</v>
      </c>
      <c r="J5" s="511"/>
      <c r="K5" s="518">
        <f t="shared" ref="K5:K6" si="1">I5*J5</f>
        <v>0</v>
      </c>
      <c r="L5" s="469"/>
      <c r="M5" s="470"/>
      <c r="N5" s="604"/>
      <c r="O5" s="469"/>
      <c r="P5" s="470"/>
      <c r="Q5" s="604"/>
      <c r="R5" s="469"/>
      <c r="S5" s="470"/>
      <c r="T5" s="604"/>
      <c r="U5" s="469"/>
      <c r="V5" s="470"/>
    </row>
    <row r="6" spans="1:22" x14ac:dyDescent="0.25">
      <c r="A6" s="605"/>
      <c r="B6" s="12" t="s">
        <v>35</v>
      </c>
      <c r="C6" s="606"/>
      <c r="D6" s="610" t="s">
        <v>4946</v>
      </c>
      <c r="E6" s="10" t="s">
        <v>34</v>
      </c>
      <c r="F6" s="10">
        <v>6</v>
      </c>
      <c r="G6" s="468">
        <v>25000</v>
      </c>
      <c r="H6" s="471">
        <f t="shared" si="0"/>
        <v>150000</v>
      </c>
      <c r="I6" s="10">
        <v>12</v>
      </c>
      <c r="J6" s="511"/>
      <c r="K6" s="518">
        <f t="shared" si="1"/>
        <v>0</v>
      </c>
      <c r="L6" s="469"/>
      <c r="M6" s="470"/>
      <c r="N6" s="604"/>
      <c r="O6" s="469"/>
      <c r="P6" s="470"/>
      <c r="Q6" s="604"/>
      <c r="R6" s="469"/>
      <c r="S6" s="470"/>
      <c r="T6" s="604"/>
      <c r="U6" s="469"/>
      <c r="V6" s="470"/>
    </row>
    <row r="7" spans="1:22" x14ac:dyDescent="0.25">
      <c r="A7" s="605"/>
      <c r="B7" s="12"/>
      <c r="C7" s="606"/>
      <c r="D7" s="610"/>
      <c r="E7" s="10"/>
      <c r="F7" s="10"/>
      <c r="G7" s="468"/>
      <c r="H7" s="471"/>
      <c r="I7" s="10"/>
      <c r="J7" s="468"/>
      <c r="K7" s="518"/>
      <c r="L7" s="469"/>
      <c r="M7" s="470"/>
      <c r="N7" s="604"/>
      <c r="O7" s="469"/>
      <c r="P7" s="470"/>
      <c r="Q7" s="604"/>
      <c r="R7" s="469"/>
      <c r="S7" s="470"/>
      <c r="T7" s="604"/>
      <c r="U7" s="469"/>
      <c r="V7" s="470"/>
    </row>
    <row r="8" spans="1:22" x14ac:dyDescent="0.25">
      <c r="A8" s="605" t="s">
        <v>37</v>
      </c>
      <c r="B8" s="12"/>
      <c r="C8" s="606"/>
      <c r="D8" s="607" t="s">
        <v>38</v>
      </c>
      <c r="E8" s="10"/>
      <c r="F8" s="10"/>
      <c r="G8" s="468"/>
      <c r="H8" s="471"/>
      <c r="I8" s="10"/>
      <c r="J8" s="468"/>
      <c r="K8" s="518"/>
      <c r="L8" s="469"/>
      <c r="M8" s="470"/>
      <c r="N8" s="604"/>
      <c r="O8" s="469"/>
      <c r="P8" s="470"/>
      <c r="Q8" s="604"/>
      <c r="R8" s="469"/>
      <c r="S8" s="470"/>
      <c r="T8" s="604"/>
      <c r="U8" s="469"/>
      <c r="V8" s="470"/>
    </row>
    <row r="9" spans="1:22" x14ac:dyDescent="0.25">
      <c r="A9" s="605"/>
      <c r="B9" s="12" t="s">
        <v>39</v>
      </c>
      <c r="C9" s="606"/>
      <c r="D9" s="610" t="s">
        <v>40</v>
      </c>
      <c r="E9" s="10" t="s">
        <v>41</v>
      </c>
      <c r="F9" s="10" t="s">
        <v>42</v>
      </c>
      <c r="G9" s="468" t="s">
        <v>43</v>
      </c>
      <c r="H9" s="471">
        <v>50000</v>
      </c>
      <c r="I9" s="10">
        <v>1</v>
      </c>
      <c r="J9" s="511"/>
      <c r="K9" s="518">
        <f>+I9*J9</f>
        <v>0</v>
      </c>
      <c r="L9" s="469"/>
      <c r="M9" s="470"/>
      <c r="N9" s="604"/>
      <c r="O9" s="469"/>
      <c r="P9" s="470"/>
      <c r="Q9" s="604"/>
      <c r="R9" s="469"/>
      <c r="S9" s="470"/>
      <c r="T9" s="604"/>
      <c r="U9" s="469"/>
      <c r="V9" s="470"/>
    </row>
    <row r="10" spans="1:22" ht="26.4" x14ac:dyDescent="0.25">
      <c r="A10" s="605"/>
      <c r="B10" s="12" t="s">
        <v>44</v>
      </c>
      <c r="C10" s="606"/>
      <c r="D10" s="610" t="s">
        <v>45</v>
      </c>
      <c r="E10" s="10" t="s">
        <v>46</v>
      </c>
      <c r="F10" s="10">
        <v>6</v>
      </c>
      <c r="G10" s="468">
        <v>7500</v>
      </c>
      <c r="H10" s="471">
        <f t="shared" ref="H10:H11" si="2">F10*G10</f>
        <v>45000</v>
      </c>
      <c r="I10" s="10">
        <v>12</v>
      </c>
      <c r="J10" s="511"/>
      <c r="K10" s="518">
        <f t="shared" ref="K10:K11" si="3">I10*J10</f>
        <v>0</v>
      </c>
      <c r="L10" s="469"/>
      <c r="M10" s="470"/>
      <c r="N10" s="604"/>
      <c r="O10" s="469"/>
      <c r="P10" s="470"/>
      <c r="Q10" s="604"/>
      <c r="R10" s="469"/>
      <c r="S10" s="470"/>
      <c r="T10" s="604"/>
      <c r="U10" s="469"/>
      <c r="V10" s="470"/>
    </row>
    <row r="11" spans="1:22" ht="39.6" x14ac:dyDescent="0.25">
      <c r="A11" s="611"/>
      <c r="B11" s="12" t="s">
        <v>47</v>
      </c>
      <c r="C11" s="606"/>
      <c r="D11" s="610" t="s">
        <v>48</v>
      </c>
      <c r="E11" s="10" t="s">
        <v>34</v>
      </c>
      <c r="F11" s="10">
        <v>6</v>
      </c>
      <c r="G11" s="468">
        <v>3500</v>
      </c>
      <c r="H11" s="471">
        <f t="shared" si="2"/>
        <v>21000</v>
      </c>
      <c r="I11" s="10">
        <v>12</v>
      </c>
      <c r="J11" s="511"/>
      <c r="K11" s="518">
        <f t="shared" si="3"/>
        <v>0</v>
      </c>
      <c r="L11" s="469"/>
      <c r="M11" s="470"/>
      <c r="N11" s="604"/>
      <c r="O11" s="469"/>
      <c r="P11" s="470"/>
      <c r="Q11" s="604"/>
      <c r="R11" s="469"/>
      <c r="S11" s="470"/>
      <c r="T11" s="604"/>
      <c r="U11" s="469"/>
      <c r="V11" s="470"/>
    </row>
    <row r="12" spans="1:22" ht="52.8" x14ac:dyDescent="0.25">
      <c r="A12" s="605" t="s">
        <v>49</v>
      </c>
      <c r="B12" s="12"/>
      <c r="C12" s="606"/>
      <c r="D12" s="612" t="s">
        <v>50</v>
      </c>
      <c r="E12" s="10"/>
      <c r="F12" s="10"/>
      <c r="G12" s="468"/>
      <c r="H12" s="471"/>
      <c r="I12" s="10"/>
      <c r="J12" s="468"/>
      <c r="K12" s="518"/>
      <c r="L12" s="469"/>
      <c r="M12" s="470"/>
      <c r="N12" s="604"/>
      <c r="O12" s="469"/>
      <c r="P12" s="470"/>
      <c r="Q12" s="604"/>
      <c r="R12" s="469"/>
      <c r="S12" s="470"/>
      <c r="T12" s="604"/>
      <c r="U12" s="469"/>
      <c r="V12" s="470"/>
    </row>
    <row r="13" spans="1:22" x14ac:dyDescent="0.25">
      <c r="A13" s="605"/>
      <c r="B13" s="12" t="s">
        <v>51</v>
      </c>
      <c r="C13" s="606"/>
      <c r="D13" s="610" t="s">
        <v>52</v>
      </c>
      <c r="E13" s="10" t="s">
        <v>53</v>
      </c>
      <c r="F13" s="10">
        <v>6</v>
      </c>
      <c r="G13" s="468">
        <v>12500</v>
      </c>
      <c r="H13" s="471">
        <f t="shared" ref="H13:H19" si="4">F13*G13</f>
        <v>75000</v>
      </c>
      <c r="I13" s="10">
        <v>6</v>
      </c>
      <c r="J13" s="511"/>
      <c r="K13" s="518">
        <f t="shared" ref="K13:K17" si="5">I13*J13</f>
        <v>0</v>
      </c>
      <c r="L13" s="469"/>
      <c r="M13" s="470"/>
      <c r="N13" s="604"/>
      <c r="O13" s="469"/>
      <c r="P13" s="470"/>
      <c r="Q13" s="604"/>
      <c r="R13" s="469"/>
      <c r="S13" s="470"/>
      <c r="T13" s="604"/>
      <c r="U13" s="469"/>
      <c r="V13" s="470"/>
    </row>
    <row r="14" spans="1:22" x14ac:dyDescent="0.25">
      <c r="A14" s="605"/>
      <c r="B14" s="12" t="s">
        <v>54</v>
      </c>
      <c r="C14" s="606" t="s">
        <v>55</v>
      </c>
      <c r="D14" s="610" t="s">
        <v>56</v>
      </c>
      <c r="E14" s="10" t="s">
        <v>57</v>
      </c>
      <c r="F14" s="10">
        <v>1.5</v>
      </c>
      <c r="G14" s="468">
        <v>7500</v>
      </c>
      <c r="H14" s="471">
        <f t="shared" si="4"/>
        <v>11250</v>
      </c>
      <c r="I14" s="10">
        <v>1.5</v>
      </c>
      <c r="J14" s="511"/>
      <c r="K14" s="518">
        <f t="shared" si="5"/>
        <v>0</v>
      </c>
      <c r="L14" s="469"/>
      <c r="M14" s="470"/>
      <c r="N14" s="604"/>
      <c r="O14" s="469"/>
      <c r="P14" s="470"/>
      <c r="Q14" s="604"/>
      <c r="R14" s="469"/>
      <c r="S14" s="470"/>
      <c r="T14" s="604"/>
      <c r="U14" s="469"/>
      <c r="V14" s="470"/>
    </row>
    <row r="15" spans="1:22" ht="15.6" x14ac:dyDescent="0.25">
      <c r="A15" s="605"/>
      <c r="B15" s="12" t="s">
        <v>58</v>
      </c>
      <c r="C15" s="606"/>
      <c r="D15" s="610" t="s">
        <v>59</v>
      </c>
      <c r="E15" s="10" t="s">
        <v>60</v>
      </c>
      <c r="F15" s="10">
        <v>20</v>
      </c>
      <c r="G15" s="468">
        <v>450</v>
      </c>
      <c r="H15" s="471">
        <f t="shared" si="4"/>
        <v>9000</v>
      </c>
      <c r="I15" s="10">
        <v>755</v>
      </c>
      <c r="J15" s="511"/>
      <c r="K15" s="518">
        <f t="shared" si="5"/>
        <v>0</v>
      </c>
      <c r="L15" s="469"/>
      <c r="M15" s="470"/>
      <c r="N15" s="604"/>
      <c r="O15" s="469"/>
      <c r="P15" s="470"/>
      <c r="Q15" s="604"/>
      <c r="R15" s="469"/>
      <c r="S15" s="470"/>
      <c r="T15" s="604"/>
      <c r="U15" s="469"/>
      <c r="V15" s="470"/>
    </row>
    <row r="16" spans="1:22" x14ac:dyDescent="0.25">
      <c r="A16" s="605"/>
      <c r="B16" s="12" t="s">
        <v>61</v>
      </c>
      <c r="C16" s="606"/>
      <c r="D16" s="613" t="s">
        <v>62</v>
      </c>
      <c r="E16" s="10" t="s">
        <v>57</v>
      </c>
      <c r="F16" s="10">
        <v>2</v>
      </c>
      <c r="G16" s="468">
        <v>8000</v>
      </c>
      <c r="H16" s="471">
        <f t="shared" si="4"/>
        <v>16000</v>
      </c>
      <c r="I16" s="10">
        <v>2</v>
      </c>
      <c r="J16" s="511"/>
      <c r="K16" s="518">
        <f t="shared" si="5"/>
        <v>0</v>
      </c>
      <c r="L16" s="469"/>
      <c r="M16" s="470"/>
      <c r="N16" s="604"/>
      <c r="O16" s="469"/>
      <c r="P16" s="470"/>
      <c r="Q16" s="604"/>
      <c r="R16" s="469"/>
      <c r="S16" s="470"/>
      <c r="T16" s="604"/>
      <c r="U16" s="469"/>
      <c r="V16" s="470"/>
    </row>
    <row r="17" spans="1:22" ht="26.4" x14ac:dyDescent="0.25">
      <c r="A17" s="605"/>
      <c r="B17" s="12" t="s">
        <v>63</v>
      </c>
      <c r="C17" s="606"/>
      <c r="D17" s="613" t="s">
        <v>64</v>
      </c>
      <c r="E17" s="10" t="s">
        <v>65</v>
      </c>
      <c r="F17" s="10">
        <v>50</v>
      </c>
      <c r="G17" s="468">
        <v>2000</v>
      </c>
      <c r="H17" s="471">
        <f t="shared" si="4"/>
        <v>100000</v>
      </c>
      <c r="I17" s="10">
        <v>50</v>
      </c>
      <c r="J17" s="511"/>
      <c r="K17" s="518">
        <f t="shared" si="5"/>
        <v>0</v>
      </c>
      <c r="L17" s="469"/>
      <c r="M17" s="470"/>
      <c r="N17" s="604"/>
      <c r="O17" s="469"/>
      <c r="P17" s="470"/>
      <c r="Q17" s="604"/>
      <c r="R17" s="469"/>
      <c r="S17" s="470"/>
      <c r="T17" s="604"/>
      <c r="U17" s="469"/>
      <c r="V17" s="470"/>
    </row>
    <row r="18" spans="1:22" ht="26.4" x14ac:dyDescent="0.25">
      <c r="A18" s="605"/>
      <c r="B18" s="12" t="s">
        <v>66</v>
      </c>
      <c r="C18" s="606"/>
      <c r="D18" s="613" t="s">
        <v>67</v>
      </c>
      <c r="E18" s="10" t="s">
        <v>68</v>
      </c>
      <c r="F18" s="10" t="s">
        <v>69</v>
      </c>
      <c r="G18" s="468" t="s">
        <v>70</v>
      </c>
      <c r="H18" s="471">
        <v>100000</v>
      </c>
      <c r="I18" s="10">
        <v>1</v>
      </c>
      <c r="J18" s="468">
        <v>100000</v>
      </c>
      <c r="K18" s="518">
        <f>+I18*J18</f>
        <v>100000</v>
      </c>
      <c r="L18" s="469"/>
      <c r="M18" s="470"/>
      <c r="N18" s="604"/>
      <c r="O18" s="469"/>
      <c r="P18" s="470"/>
      <c r="Q18" s="604"/>
      <c r="R18" s="469"/>
      <c r="S18" s="470"/>
      <c r="T18" s="604"/>
      <c r="U18" s="469"/>
      <c r="V18" s="470"/>
    </row>
    <row r="19" spans="1:22" ht="26.4" x14ac:dyDescent="0.25">
      <c r="A19" s="605"/>
      <c r="B19" s="12" t="s">
        <v>71</v>
      </c>
      <c r="C19" s="606"/>
      <c r="D19" s="613" t="s">
        <v>72</v>
      </c>
      <c r="E19" s="10" t="s">
        <v>73</v>
      </c>
      <c r="F19" s="468">
        <f>H18</f>
        <v>100000</v>
      </c>
      <c r="G19" s="614">
        <v>0.05</v>
      </c>
      <c r="H19" s="471">
        <f t="shared" si="4"/>
        <v>5000</v>
      </c>
      <c r="I19" s="468">
        <f t="shared" ref="I19" si="6">K18</f>
        <v>100000</v>
      </c>
      <c r="J19" s="640"/>
      <c r="K19" s="518">
        <f t="shared" ref="K19" si="7">I19*J19</f>
        <v>0</v>
      </c>
      <c r="L19" s="615"/>
      <c r="M19" s="470"/>
      <c r="N19" s="469"/>
      <c r="O19" s="615"/>
      <c r="P19" s="470"/>
      <c r="Q19" s="469"/>
      <c r="R19" s="615"/>
      <c r="S19" s="470"/>
      <c r="T19" s="469"/>
      <c r="U19" s="615"/>
      <c r="V19" s="470"/>
    </row>
    <row r="20" spans="1:22" x14ac:dyDescent="0.25">
      <c r="A20" s="605" t="s">
        <v>74</v>
      </c>
      <c r="B20" s="12"/>
      <c r="C20" s="606"/>
      <c r="D20" s="607" t="s">
        <v>75</v>
      </c>
      <c r="E20" s="10" t="s">
        <v>34</v>
      </c>
      <c r="F20" s="10">
        <v>6</v>
      </c>
      <c r="G20" s="468">
        <v>15000</v>
      </c>
      <c r="H20" s="471">
        <f>F20*G20</f>
        <v>90000</v>
      </c>
      <c r="I20" s="10">
        <v>12</v>
      </c>
      <c r="J20" s="511"/>
      <c r="K20" s="518">
        <f t="shared" ref="K20" si="8">I20*J20</f>
        <v>0</v>
      </c>
      <c r="L20" s="469"/>
      <c r="M20" s="470"/>
      <c r="N20" s="604"/>
      <c r="O20" s="469"/>
      <c r="P20" s="470"/>
      <c r="Q20" s="604"/>
      <c r="R20" s="469"/>
      <c r="S20" s="470"/>
      <c r="T20" s="604"/>
      <c r="U20" s="469"/>
      <c r="V20" s="470"/>
    </row>
    <row r="21" spans="1:22" x14ac:dyDescent="0.25">
      <c r="A21" s="605" t="s">
        <v>76</v>
      </c>
      <c r="B21" s="12"/>
      <c r="C21" s="606"/>
      <c r="D21" s="607" t="s">
        <v>77</v>
      </c>
      <c r="E21" s="10"/>
      <c r="F21" s="10"/>
      <c r="G21" s="468"/>
      <c r="H21" s="471"/>
      <c r="I21" s="10"/>
      <c r="J21" s="468"/>
      <c r="K21" s="518"/>
      <c r="L21" s="469"/>
      <c r="M21" s="470"/>
      <c r="N21" s="604"/>
      <c r="O21" s="469"/>
      <c r="P21" s="470"/>
      <c r="Q21" s="604"/>
      <c r="R21" s="469"/>
      <c r="S21" s="470"/>
      <c r="T21" s="604"/>
      <c r="U21" s="469"/>
      <c r="V21" s="470"/>
    </row>
    <row r="22" spans="1:22" x14ac:dyDescent="0.25">
      <c r="A22" s="605"/>
      <c r="B22" s="12" t="s">
        <v>78</v>
      </c>
      <c r="C22" s="606"/>
      <c r="D22" s="616" t="s">
        <v>79</v>
      </c>
      <c r="E22" s="10" t="s">
        <v>41</v>
      </c>
      <c r="F22" s="10" t="s">
        <v>42</v>
      </c>
      <c r="G22" s="468" t="s">
        <v>43</v>
      </c>
      <c r="H22" s="471">
        <v>50000</v>
      </c>
      <c r="I22" s="10">
        <v>1</v>
      </c>
      <c r="J22" s="511"/>
      <c r="K22" s="518">
        <f>+I22*J22</f>
        <v>0</v>
      </c>
      <c r="L22" s="469"/>
      <c r="M22" s="470"/>
      <c r="N22" s="604"/>
      <c r="O22" s="469"/>
      <c r="P22" s="470"/>
      <c r="Q22" s="604"/>
      <c r="R22" s="469"/>
      <c r="S22" s="470"/>
      <c r="T22" s="604"/>
      <c r="U22" s="469"/>
      <c r="V22" s="470"/>
    </row>
    <row r="23" spans="1:22" x14ac:dyDescent="0.25">
      <c r="A23" s="605"/>
      <c r="B23" s="12" t="s">
        <v>80</v>
      </c>
      <c r="C23" s="606"/>
      <c r="D23" s="616" t="s">
        <v>81</v>
      </c>
      <c r="E23" s="10" t="s">
        <v>34</v>
      </c>
      <c r="F23" s="10">
        <v>6</v>
      </c>
      <c r="G23" s="468">
        <v>5000</v>
      </c>
      <c r="H23" s="471">
        <f>F23*G23</f>
        <v>30000</v>
      </c>
      <c r="I23" s="10">
        <v>12</v>
      </c>
      <c r="J23" s="511"/>
      <c r="K23" s="518">
        <f t="shared" ref="K23:K24" si="9">I23*J23</f>
        <v>0</v>
      </c>
      <c r="L23" s="469"/>
      <c r="M23" s="470"/>
      <c r="N23" s="604"/>
      <c r="O23" s="469"/>
      <c r="P23" s="470"/>
      <c r="Q23" s="604"/>
      <c r="R23" s="469"/>
      <c r="S23" s="470"/>
      <c r="T23" s="604"/>
      <c r="U23" s="469"/>
      <c r="V23" s="470"/>
    </row>
    <row r="24" spans="1:22" x14ac:dyDescent="0.25">
      <c r="A24" s="605"/>
      <c r="B24" s="12" t="s">
        <v>5448</v>
      </c>
      <c r="C24" s="606"/>
      <c r="D24" s="616" t="s">
        <v>5447</v>
      </c>
      <c r="E24" s="10" t="s">
        <v>34</v>
      </c>
      <c r="F24" s="10"/>
      <c r="G24" s="468"/>
      <c r="H24" s="471"/>
      <c r="I24" s="10">
        <v>12</v>
      </c>
      <c r="J24" s="511"/>
      <c r="K24" s="518">
        <f t="shared" si="9"/>
        <v>0</v>
      </c>
      <c r="L24" s="469"/>
      <c r="M24" s="470"/>
      <c r="N24" s="604"/>
      <c r="O24" s="469"/>
      <c r="P24" s="470"/>
      <c r="Q24" s="604"/>
      <c r="R24" s="469"/>
      <c r="S24" s="470"/>
      <c r="T24" s="604"/>
      <c r="U24" s="469"/>
      <c r="V24" s="470"/>
    </row>
    <row r="25" spans="1:22" x14ac:dyDescent="0.25">
      <c r="A25" s="605"/>
      <c r="B25" s="12" t="s">
        <v>5449</v>
      </c>
      <c r="C25" s="606"/>
      <c r="D25" s="616" t="s">
        <v>5450</v>
      </c>
      <c r="E25" s="10" t="s">
        <v>41</v>
      </c>
      <c r="F25" s="10" t="s">
        <v>42</v>
      </c>
      <c r="G25" s="468" t="s">
        <v>43</v>
      </c>
      <c r="H25" s="471">
        <v>50000</v>
      </c>
      <c r="I25" s="10">
        <v>1</v>
      </c>
      <c r="J25" s="511"/>
      <c r="K25" s="518">
        <f>+I25*J25</f>
        <v>0</v>
      </c>
      <c r="L25" s="469"/>
      <c r="M25" s="470"/>
      <c r="N25" s="604"/>
      <c r="O25" s="469"/>
      <c r="P25" s="470"/>
      <c r="Q25" s="604"/>
      <c r="R25" s="469"/>
      <c r="S25" s="470"/>
      <c r="T25" s="604"/>
      <c r="U25" s="469"/>
      <c r="V25" s="470"/>
    </row>
    <row r="26" spans="1:22" x14ac:dyDescent="0.25">
      <c r="A26" s="605" t="s">
        <v>4872</v>
      </c>
      <c r="B26" s="12"/>
      <c r="C26" s="606"/>
      <c r="D26" s="617" t="s">
        <v>4873</v>
      </c>
      <c r="E26" s="10"/>
      <c r="F26" s="10"/>
      <c r="G26" s="468"/>
      <c r="H26" s="471"/>
      <c r="I26" s="10"/>
      <c r="J26" s="468"/>
      <c r="K26" s="518"/>
      <c r="L26" s="469"/>
      <c r="M26" s="470"/>
      <c r="N26" s="604"/>
      <c r="O26" s="469"/>
      <c r="P26" s="470"/>
      <c r="Q26" s="604"/>
      <c r="R26" s="469"/>
      <c r="S26" s="470"/>
      <c r="T26" s="604"/>
      <c r="U26" s="469"/>
      <c r="V26" s="470"/>
    </row>
    <row r="27" spans="1:22" x14ac:dyDescent="0.25">
      <c r="A27" s="605"/>
      <c r="B27" s="12" t="s">
        <v>4874</v>
      </c>
      <c r="C27" s="606"/>
      <c r="D27" s="616" t="s">
        <v>4875</v>
      </c>
      <c r="E27" s="10" t="s">
        <v>4876</v>
      </c>
      <c r="F27" s="10">
        <v>10</v>
      </c>
      <c r="G27" s="468">
        <v>5000</v>
      </c>
      <c r="H27" s="471">
        <f t="shared" ref="H27:H29" si="10">F27*G27</f>
        <v>50000</v>
      </c>
      <c r="I27" s="10">
        <v>12</v>
      </c>
      <c r="J27" s="511"/>
      <c r="K27" s="518">
        <f t="shared" ref="K27:K29" si="11">I27*J27</f>
        <v>0</v>
      </c>
      <c r="L27" s="469"/>
      <c r="M27" s="470"/>
      <c r="N27" s="604"/>
      <c r="O27" s="469"/>
      <c r="P27" s="470"/>
      <c r="Q27" s="604"/>
      <c r="R27" s="469"/>
      <c r="S27" s="470"/>
      <c r="T27" s="604"/>
      <c r="U27" s="469"/>
      <c r="V27" s="470"/>
    </row>
    <row r="28" spans="1:22" x14ac:dyDescent="0.25">
      <c r="A28" s="605"/>
      <c r="B28" s="12" t="s">
        <v>4877</v>
      </c>
      <c r="C28" s="606"/>
      <c r="D28" s="616" t="s">
        <v>4878</v>
      </c>
      <c r="E28" s="10" t="s">
        <v>68</v>
      </c>
      <c r="F28" s="10">
        <v>1</v>
      </c>
      <c r="G28" s="468">
        <v>100000</v>
      </c>
      <c r="H28" s="471">
        <f t="shared" si="10"/>
        <v>100000</v>
      </c>
      <c r="I28" s="10">
        <v>1</v>
      </c>
      <c r="J28" s="468">
        <v>100000</v>
      </c>
      <c r="K28" s="518">
        <f t="shared" si="11"/>
        <v>100000</v>
      </c>
      <c r="L28" s="469"/>
      <c r="M28" s="470"/>
      <c r="N28" s="604"/>
      <c r="O28" s="469"/>
      <c r="P28" s="470"/>
      <c r="Q28" s="604"/>
      <c r="R28" s="469"/>
      <c r="S28" s="470"/>
      <c r="T28" s="604"/>
      <c r="U28" s="469"/>
      <c r="V28" s="470"/>
    </row>
    <row r="29" spans="1:22" x14ac:dyDescent="0.25">
      <c r="A29" s="605"/>
      <c r="B29" s="12" t="s">
        <v>4879</v>
      </c>
      <c r="C29" s="606"/>
      <c r="D29" s="616" t="s">
        <v>4880</v>
      </c>
      <c r="E29" s="10" t="s">
        <v>174</v>
      </c>
      <c r="F29" s="618">
        <f>H28</f>
        <v>100000</v>
      </c>
      <c r="G29" s="619">
        <v>0.05</v>
      </c>
      <c r="H29" s="471">
        <f t="shared" si="10"/>
        <v>5000</v>
      </c>
      <c r="I29" s="618">
        <f t="shared" ref="I29" si="12">K28</f>
        <v>100000</v>
      </c>
      <c r="J29" s="641"/>
      <c r="K29" s="518">
        <f t="shared" si="11"/>
        <v>0</v>
      </c>
      <c r="L29" s="620"/>
      <c r="M29" s="470"/>
      <c r="N29" s="621"/>
      <c r="O29" s="620"/>
      <c r="P29" s="470"/>
      <c r="Q29" s="621"/>
      <c r="R29" s="620"/>
      <c r="S29" s="470"/>
      <c r="T29" s="621"/>
      <c r="U29" s="620"/>
      <c r="V29" s="470"/>
    </row>
    <row r="30" spans="1:22" x14ac:dyDescent="0.25">
      <c r="A30" s="622" t="s">
        <v>82</v>
      </c>
      <c r="B30" s="623"/>
      <c r="C30" s="624"/>
      <c r="D30" s="625" t="s">
        <v>83</v>
      </c>
      <c r="E30" s="10"/>
      <c r="F30" s="10"/>
      <c r="G30" s="468"/>
      <c r="H30" s="471"/>
      <c r="I30" s="10"/>
      <c r="J30" s="468"/>
      <c r="K30" s="518"/>
      <c r="L30" s="469"/>
      <c r="M30" s="470"/>
      <c r="N30" s="604"/>
      <c r="O30" s="469"/>
      <c r="P30" s="470"/>
      <c r="Q30" s="604"/>
      <c r="R30" s="469"/>
      <c r="S30" s="470"/>
      <c r="T30" s="604"/>
      <c r="U30" s="469"/>
      <c r="V30" s="470"/>
    </row>
    <row r="31" spans="1:22" x14ac:dyDescent="0.25">
      <c r="A31" s="622"/>
      <c r="B31" s="623" t="s">
        <v>84</v>
      </c>
      <c r="C31" s="624"/>
      <c r="D31" s="616" t="s">
        <v>85</v>
      </c>
      <c r="E31" s="10"/>
      <c r="F31" s="10"/>
      <c r="G31" s="468"/>
      <c r="H31" s="471"/>
      <c r="I31" s="10"/>
      <c r="J31" s="468"/>
      <c r="K31" s="518"/>
      <c r="L31" s="469"/>
      <c r="M31" s="470"/>
      <c r="N31" s="604"/>
      <c r="O31" s="469"/>
      <c r="P31" s="470"/>
      <c r="Q31" s="604"/>
      <c r="R31" s="469"/>
      <c r="S31" s="470"/>
      <c r="T31" s="604"/>
      <c r="U31" s="469"/>
      <c r="V31" s="470"/>
    </row>
    <row r="32" spans="1:22" x14ac:dyDescent="0.25">
      <c r="A32" s="622"/>
      <c r="B32" s="626"/>
      <c r="C32" s="624" t="s">
        <v>86</v>
      </c>
      <c r="D32" s="14" t="s">
        <v>87</v>
      </c>
      <c r="E32" s="10" t="s">
        <v>88</v>
      </c>
      <c r="F32" s="10">
        <v>80</v>
      </c>
      <c r="G32" s="468">
        <v>40</v>
      </c>
      <c r="H32" s="471">
        <f>F32*G32</f>
        <v>3200</v>
      </c>
      <c r="I32" s="10">
        <v>80</v>
      </c>
      <c r="J32" s="511"/>
      <c r="K32" s="518" t="s">
        <v>5018</v>
      </c>
      <c r="L32" s="469"/>
      <c r="M32" s="470"/>
      <c r="N32" s="604"/>
      <c r="O32" s="469"/>
      <c r="P32" s="470"/>
      <c r="Q32" s="604"/>
      <c r="R32" s="469"/>
      <c r="S32" s="470"/>
      <c r="T32" s="604"/>
      <c r="U32" s="469"/>
      <c r="V32" s="470"/>
    </row>
    <row r="33" spans="1:22" x14ac:dyDescent="0.25">
      <c r="A33" s="622"/>
      <c r="B33" s="626"/>
      <c r="C33" s="624" t="s">
        <v>89</v>
      </c>
      <c r="D33" s="14" t="s">
        <v>90</v>
      </c>
      <c r="E33" s="10" t="s">
        <v>88</v>
      </c>
      <c r="F33" s="10">
        <v>80</v>
      </c>
      <c r="G33" s="468">
        <v>44</v>
      </c>
      <c r="H33" s="471">
        <f t="shared" ref="H33:H37" si="13">F33*G33</f>
        <v>3520</v>
      </c>
      <c r="I33" s="10">
        <v>80</v>
      </c>
      <c r="J33" s="511"/>
      <c r="K33" s="518" t="s">
        <v>5018</v>
      </c>
      <c r="L33" s="469"/>
      <c r="M33" s="470"/>
      <c r="N33" s="604"/>
      <c r="O33" s="469"/>
      <c r="P33" s="470"/>
      <c r="Q33" s="604"/>
      <c r="R33" s="469"/>
      <c r="S33" s="470"/>
      <c r="T33" s="604"/>
      <c r="U33" s="469"/>
      <c r="V33" s="470"/>
    </row>
    <row r="34" spans="1:22" x14ac:dyDescent="0.25">
      <c r="A34" s="622"/>
      <c r="B34" s="626"/>
      <c r="C34" s="624" t="s">
        <v>17</v>
      </c>
      <c r="D34" s="14" t="s">
        <v>91</v>
      </c>
      <c r="E34" s="10" t="s">
        <v>88</v>
      </c>
      <c r="F34" s="10">
        <v>80</v>
      </c>
      <c r="G34" s="468">
        <v>55</v>
      </c>
      <c r="H34" s="471">
        <f t="shared" si="13"/>
        <v>4400</v>
      </c>
      <c r="I34" s="10">
        <v>80</v>
      </c>
      <c r="J34" s="511"/>
      <c r="K34" s="518" t="s">
        <v>5018</v>
      </c>
      <c r="L34" s="469"/>
      <c r="M34" s="470"/>
      <c r="N34" s="604"/>
      <c r="O34" s="469"/>
      <c r="P34" s="470"/>
      <c r="Q34" s="604"/>
      <c r="R34" s="469"/>
      <c r="S34" s="470"/>
      <c r="T34" s="604"/>
      <c r="U34" s="469"/>
      <c r="V34" s="470"/>
    </row>
    <row r="35" spans="1:22" x14ac:dyDescent="0.25">
      <c r="A35" s="622"/>
      <c r="B35" s="626"/>
      <c r="C35" s="624" t="s">
        <v>18</v>
      </c>
      <c r="D35" s="14" t="s">
        <v>92</v>
      </c>
      <c r="E35" s="10" t="s">
        <v>88</v>
      </c>
      <c r="F35" s="10">
        <v>80</v>
      </c>
      <c r="G35" s="468">
        <v>44</v>
      </c>
      <c r="H35" s="471">
        <f t="shared" si="13"/>
        <v>3520</v>
      </c>
      <c r="I35" s="10">
        <v>80</v>
      </c>
      <c r="J35" s="511"/>
      <c r="K35" s="518" t="s">
        <v>5018</v>
      </c>
      <c r="L35" s="469"/>
      <c r="M35" s="470"/>
      <c r="N35" s="604"/>
      <c r="O35" s="469"/>
      <c r="P35" s="470"/>
      <c r="Q35" s="604"/>
      <c r="R35" s="469"/>
      <c r="S35" s="470"/>
      <c r="T35" s="604"/>
      <c r="U35" s="469"/>
      <c r="V35" s="470"/>
    </row>
    <row r="36" spans="1:22" x14ac:dyDescent="0.25">
      <c r="A36" s="622"/>
      <c r="B36" s="626"/>
      <c r="C36" s="624" t="s">
        <v>19</v>
      </c>
      <c r="D36" s="14" t="s">
        <v>93</v>
      </c>
      <c r="E36" s="10" t="s">
        <v>88</v>
      </c>
      <c r="F36" s="10">
        <v>80</v>
      </c>
      <c r="G36" s="468">
        <v>100</v>
      </c>
      <c r="H36" s="471">
        <f t="shared" si="13"/>
        <v>8000</v>
      </c>
      <c r="I36" s="10">
        <v>80</v>
      </c>
      <c r="J36" s="511"/>
      <c r="K36" s="518" t="s">
        <v>5018</v>
      </c>
      <c r="L36" s="469"/>
      <c r="M36" s="470"/>
      <c r="N36" s="604"/>
      <c r="O36" s="469"/>
      <c r="P36" s="470"/>
      <c r="Q36" s="604"/>
      <c r="R36" s="469"/>
      <c r="S36" s="470"/>
      <c r="T36" s="604"/>
      <c r="U36" s="469"/>
      <c r="V36" s="470"/>
    </row>
    <row r="37" spans="1:22" x14ac:dyDescent="0.25">
      <c r="A37" s="622"/>
      <c r="B37" s="626"/>
      <c r="C37" s="624" t="s">
        <v>94</v>
      </c>
      <c r="D37" s="14" t="s">
        <v>95</v>
      </c>
      <c r="E37" s="10" t="s">
        <v>88</v>
      </c>
      <c r="F37" s="10">
        <v>80</v>
      </c>
      <c r="G37" s="468">
        <v>81.25</v>
      </c>
      <c r="H37" s="471">
        <f t="shared" si="13"/>
        <v>6500</v>
      </c>
      <c r="I37" s="10">
        <v>80</v>
      </c>
      <c r="J37" s="511"/>
      <c r="K37" s="518" t="s">
        <v>5018</v>
      </c>
      <c r="L37" s="469"/>
      <c r="M37" s="470"/>
      <c r="N37" s="604"/>
      <c r="O37" s="469"/>
      <c r="P37" s="470"/>
      <c r="Q37" s="604"/>
      <c r="R37" s="469"/>
      <c r="S37" s="470"/>
      <c r="T37" s="604"/>
      <c r="U37" s="469"/>
      <c r="V37" s="470"/>
    </row>
    <row r="38" spans="1:22" x14ac:dyDescent="0.25">
      <c r="A38" s="622"/>
      <c r="B38" s="623" t="s">
        <v>96</v>
      </c>
      <c r="C38" s="624"/>
      <c r="D38" s="14" t="s">
        <v>4947</v>
      </c>
      <c r="E38" s="10"/>
      <c r="F38" s="10"/>
      <c r="G38" s="468"/>
      <c r="H38" s="471"/>
      <c r="I38" s="10"/>
      <c r="J38" s="468"/>
      <c r="K38" s="518"/>
      <c r="L38" s="469"/>
      <c r="M38" s="470"/>
      <c r="N38" s="604"/>
      <c r="O38" s="469"/>
      <c r="P38" s="470"/>
      <c r="Q38" s="604"/>
      <c r="R38" s="469"/>
      <c r="S38" s="470"/>
      <c r="T38" s="604"/>
      <c r="U38" s="469"/>
      <c r="V38" s="470"/>
    </row>
    <row r="39" spans="1:22" x14ac:dyDescent="0.25">
      <c r="A39" s="622"/>
      <c r="B39" s="627"/>
      <c r="C39" s="624" t="s">
        <v>86</v>
      </c>
      <c r="D39" s="616" t="s">
        <v>5432</v>
      </c>
      <c r="E39" s="10" t="s">
        <v>88</v>
      </c>
      <c r="F39" s="10">
        <v>20</v>
      </c>
      <c r="G39" s="468">
        <v>700</v>
      </c>
      <c r="H39" s="471">
        <f t="shared" ref="H39:H48" si="14">F39*G39</f>
        <v>14000</v>
      </c>
      <c r="I39" s="10">
        <v>20</v>
      </c>
      <c r="J39" s="511"/>
      <c r="K39" s="518" t="s">
        <v>5018</v>
      </c>
      <c r="L39" s="469"/>
      <c r="M39" s="470"/>
      <c r="N39" s="604"/>
      <c r="O39" s="469"/>
      <c r="P39" s="470"/>
      <c r="Q39" s="604"/>
      <c r="R39" s="469"/>
      <c r="S39" s="470"/>
      <c r="T39" s="604"/>
      <c r="U39" s="469"/>
      <c r="V39" s="470"/>
    </row>
    <row r="40" spans="1:22" x14ac:dyDescent="0.25">
      <c r="A40" s="622"/>
      <c r="B40" s="627"/>
      <c r="C40" s="624" t="s">
        <v>89</v>
      </c>
      <c r="D40" s="12" t="s">
        <v>5433</v>
      </c>
      <c r="E40" s="10" t="s">
        <v>88</v>
      </c>
      <c r="F40" s="10">
        <v>20</v>
      </c>
      <c r="G40" s="468">
        <v>487.5</v>
      </c>
      <c r="H40" s="471">
        <f t="shared" si="14"/>
        <v>9750</v>
      </c>
      <c r="I40" s="10">
        <v>20</v>
      </c>
      <c r="J40" s="511"/>
      <c r="K40" s="518" t="s">
        <v>5018</v>
      </c>
      <c r="L40" s="469"/>
      <c r="M40" s="470"/>
      <c r="N40" s="604"/>
      <c r="O40" s="469"/>
      <c r="P40" s="470"/>
      <c r="Q40" s="604"/>
      <c r="R40" s="469"/>
      <c r="S40" s="470"/>
      <c r="T40" s="604"/>
      <c r="U40" s="469"/>
      <c r="V40" s="470"/>
    </row>
    <row r="41" spans="1:22" x14ac:dyDescent="0.25">
      <c r="A41" s="622"/>
      <c r="B41" s="627"/>
      <c r="C41" s="624" t="s">
        <v>17</v>
      </c>
      <c r="D41" s="12" t="s">
        <v>5434</v>
      </c>
      <c r="E41" s="10" t="s">
        <v>88</v>
      </c>
      <c r="F41" s="10">
        <v>20</v>
      </c>
      <c r="G41" s="468">
        <v>172.5</v>
      </c>
      <c r="H41" s="471">
        <f t="shared" si="14"/>
        <v>3450</v>
      </c>
      <c r="I41" s="10">
        <v>20</v>
      </c>
      <c r="J41" s="511"/>
      <c r="K41" s="518" t="s">
        <v>5018</v>
      </c>
      <c r="L41" s="469"/>
      <c r="M41" s="470"/>
      <c r="N41" s="604"/>
      <c r="O41" s="469"/>
      <c r="P41" s="470"/>
      <c r="Q41" s="604"/>
      <c r="R41" s="469"/>
      <c r="S41" s="470"/>
      <c r="T41" s="604"/>
      <c r="U41" s="469"/>
      <c r="V41" s="470"/>
    </row>
    <row r="42" spans="1:22" x14ac:dyDescent="0.25">
      <c r="A42" s="622"/>
      <c r="B42" s="627"/>
      <c r="C42" s="624" t="s">
        <v>18</v>
      </c>
      <c r="D42" s="12" t="s">
        <v>97</v>
      </c>
      <c r="E42" s="10" t="s">
        <v>88</v>
      </c>
      <c r="F42" s="10">
        <v>20</v>
      </c>
      <c r="G42" s="468">
        <v>450</v>
      </c>
      <c r="H42" s="471">
        <f t="shared" si="14"/>
        <v>9000</v>
      </c>
      <c r="I42" s="10">
        <v>20</v>
      </c>
      <c r="J42" s="511"/>
      <c r="K42" s="518" t="s">
        <v>5018</v>
      </c>
      <c r="L42" s="469"/>
      <c r="M42" s="470"/>
      <c r="N42" s="604"/>
      <c r="O42" s="469"/>
      <c r="P42" s="470"/>
      <c r="Q42" s="604"/>
      <c r="R42" s="469"/>
      <c r="S42" s="470"/>
      <c r="T42" s="604"/>
      <c r="U42" s="469"/>
      <c r="V42" s="470"/>
    </row>
    <row r="43" spans="1:22" x14ac:dyDescent="0.25">
      <c r="A43" s="622"/>
      <c r="B43" s="627"/>
      <c r="C43" s="624" t="s">
        <v>19</v>
      </c>
      <c r="D43" s="12" t="s">
        <v>98</v>
      </c>
      <c r="E43" s="10" t="s">
        <v>88</v>
      </c>
      <c r="F43" s="10">
        <v>20</v>
      </c>
      <c r="G43" s="468">
        <v>412.5</v>
      </c>
      <c r="H43" s="471">
        <f t="shared" si="14"/>
        <v>8250</v>
      </c>
      <c r="I43" s="10">
        <v>20</v>
      </c>
      <c r="J43" s="511"/>
      <c r="K43" s="518" t="s">
        <v>5018</v>
      </c>
      <c r="L43" s="469"/>
      <c r="M43" s="470"/>
      <c r="N43" s="604"/>
      <c r="O43" s="469"/>
      <c r="P43" s="470"/>
      <c r="Q43" s="604"/>
      <c r="R43" s="469"/>
      <c r="S43" s="470"/>
      <c r="T43" s="604"/>
      <c r="U43" s="469"/>
      <c r="V43" s="470"/>
    </row>
    <row r="44" spans="1:22" ht="39.6" x14ac:dyDescent="0.25">
      <c r="A44" s="622"/>
      <c r="B44" s="627"/>
      <c r="C44" s="624" t="s">
        <v>94</v>
      </c>
      <c r="D44" s="610" t="s">
        <v>99</v>
      </c>
      <c r="E44" s="10" t="s">
        <v>88</v>
      </c>
      <c r="F44" s="10">
        <v>20</v>
      </c>
      <c r="G44" s="468">
        <v>187.5</v>
      </c>
      <c r="H44" s="471">
        <f t="shared" si="14"/>
        <v>3750</v>
      </c>
      <c r="I44" s="10">
        <v>20</v>
      </c>
      <c r="J44" s="511"/>
      <c r="K44" s="518" t="s">
        <v>5018</v>
      </c>
      <c r="L44" s="469"/>
      <c r="M44" s="470"/>
      <c r="N44" s="604"/>
      <c r="O44" s="469"/>
      <c r="P44" s="470"/>
      <c r="Q44" s="604"/>
      <c r="R44" s="469"/>
      <c r="S44" s="470"/>
      <c r="T44" s="604"/>
      <c r="U44" s="469"/>
      <c r="V44" s="470"/>
    </row>
    <row r="45" spans="1:22" x14ac:dyDescent="0.25">
      <c r="A45" s="622"/>
      <c r="B45" s="627"/>
      <c r="C45" s="624" t="s">
        <v>100</v>
      </c>
      <c r="D45" s="12" t="s">
        <v>101</v>
      </c>
      <c r="E45" s="10" t="s">
        <v>88</v>
      </c>
      <c r="F45" s="10">
        <v>20</v>
      </c>
      <c r="G45" s="468">
        <v>170</v>
      </c>
      <c r="H45" s="471">
        <f t="shared" si="14"/>
        <v>3400</v>
      </c>
      <c r="I45" s="10">
        <v>20</v>
      </c>
      <c r="J45" s="511"/>
      <c r="K45" s="518" t="s">
        <v>5018</v>
      </c>
      <c r="L45" s="469"/>
      <c r="M45" s="470"/>
      <c r="N45" s="604"/>
      <c r="O45" s="469"/>
      <c r="P45" s="470"/>
      <c r="Q45" s="604"/>
      <c r="R45" s="469"/>
      <c r="S45" s="470"/>
      <c r="T45" s="604"/>
      <c r="U45" s="469"/>
      <c r="V45" s="470"/>
    </row>
    <row r="46" spans="1:22" x14ac:dyDescent="0.25">
      <c r="A46" s="622"/>
      <c r="B46" s="627"/>
      <c r="C46" s="624" t="s">
        <v>102</v>
      </c>
      <c r="D46" s="616" t="s">
        <v>103</v>
      </c>
      <c r="E46" s="10" t="s">
        <v>88</v>
      </c>
      <c r="F46" s="10">
        <v>20</v>
      </c>
      <c r="G46" s="468">
        <v>500</v>
      </c>
      <c r="H46" s="471">
        <f t="shared" si="14"/>
        <v>10000</v>
      </c>
      <c r="I46" s="10">
        <v>20</v>
      </c>
      <c r="J46" s="511"/>
      <c r="K46" s="518" t="s">
        <v>5018</v>
      </c>
      <c r="L46" s="469"/>
      <c r="M46" s="470"/>
      <c r="N46" s="604"/>
      <c r="O46" s="469"/>
      <c r="P46" s="470"/>
      <c r="Q46" s="604"/>
      <c r="R46" s="469"/>
      <c r="S46" s="470"/>
      <c r="T46" s="604"/>
      <c r="U46" s="469"/>
      <c r="V46" s="470"/>
    </row>
    <row r="47" spans="1:22" x14ac:dyDescent="0.25">
      <c r="A47" s="622"/>
      <c r="B47" s="627"/>
      <c r="C47" s="624" t="s">
        <v>104</v>
      </c>
      <c r="D47" s="616" t="s">
        <v>105</v>
      </c>
      <c r="E47" s="10" t="s">
        <v>88</v>
      </c>
      <c r="F47" s="10">
        <v>20</v>
      </c>
      <c r="G47" s="468">
        <v>315</v>
      </c>
      <c r="H47" s="471">
        <f t="shared" si="14"/>
        <v>6300</v>
      </c>
      <c r="I47" s="10">
        <v>20</v>
      </c>
      <c r="J47" s="511"/>
      <c r="K47" s="518" t="s">
        <v>5018</v>
      </c>
      <c r="L47" s="469"/>
      <c r="M47" s="470"/>
      <c r="N47" s="604"/>
      <c r="O47" s="469"/>
      <c r="P47" s="470"/>
      <c r="Q47" s="604"/>
      <c r="R47" s="469"/>
      <c r="S47" s="470"/>
      <c r="T47" s="604"/>
      <c r="U47" s="469"/>
      <c r="V47" s="470"/>
    </row>
    <row r="48" spans="1:22" ht="26.4" x14ac:dyDescent="0.25">
      <c r="A48" s="622"/>
      <c r="B48" s="627"/>
      <c r="C48" s="624" t="s">
        <v>106</v>
      </c>
      <c r="D48" s="14" t="s">
        <v>107</v>
      </c>
      <c r="E48" s="10" t="s">
        <v>88</v>
      </c>
      <c r="F48" s="10">
        <v>20</v>
      </c>
      <c r="G48" s="468">
        <v>207</v>
      </c>
      <c r="H48" s="471">
        <f t="shared" si="14"/>
        <v>4140</v>
      </c>
      <c r="I48" s="10">
        <v>20</v>
      </c>
      <c r="J48" s="511"/>
      <c r="K48" s="518" t="s">
        <v>5018</v>
      </c>
      <c r="L48" s="469"/>
      <c r="M48" s="470"/>
      <c r="N48" s="604"/>
      <c r="O48" s="469"/>
      <c r="P48" s="470"/>
      <c r="Q48" s="604"/>
      <c r="R48" s="469"/>
      <c r="S48" s="470"/>
      <c r="T48" s="604"/>
      <c r="U48" s="469"/>
      <c r="V48" s="470"/>
    </row>
    <row r="49" spans="1:22" x14ac:dyDescent="0.25">
      <c r="A49" s="628"/>
      <c r="B49" s="623" t="s">
        <v>108</v>
      </c>
      <c r="C49" s="624"/>
      <c r="D49" s="616" t="s">
        <v>109</v>
      </c>
      <c r="E49" s="10"/>
      <c r="F49" s="10"/>
      <c r="G49" s="468"/>
      <c r="H49" s="471"/>
      <c r="I49" s="10"/>
      <c r="J49" s="511"/>
      <c r="K49" s="518"/>
      <c r="L49" s="469"/>
      <c r="M49" s="470"/>
      <c r="N49" s="604"/>
      <c r="O49" s="469"/>
      <c r="P49" s="470"/>
      <c r="Q49" s="604"/>
      <c r="R49" s="469"/>
      <c r="S49" s="470"/>
      <c r="T49" s="604"/>
      <c r="U49" s="469"/>
      <c r="V49" s="470"/>
    </row>
    <row r="50" spans="1:22" x14ac:dyDescent="0.25">
      <c r="A50" s="628"/>
      <c r="B50" s="627"/>
      <c r="C50" s="624" t="s">
        <v>86</v>
      </c>
      <c r="D50" s="12" t="s">
        <v>110</v>
      </c>
      <c r="E50" s="10" t="s">
        <v>57</v>
      </c>
      <c r="F50" s="10">
        <v>250</v>
      </c>
      <c r="G50" s="468">
        <v>135</v>
      </c>
      <c r="H50" s="471">
        <f t="shared" ref="H50:H52" si="15">F50*G50</f>
        <v>33750</v>
      </c>
      <c r="I50" s="10">
        <v>250</v>
      </c>
      <c r="J50" s="511"/>
      <c r="K50" s="518" t="s">
        <v>5018</v>
      </c>
      <c r="L50" s="469"/>
      <c r="M50" s="470"/>
      <c r="N50" s="604"/>
      <c r="O50" s="469"/>
      <c r="P50" s="470"/>
      <c r="Q50" s="604"/>
      <c r="R50" s="469"/>
      <c r="S50" s="470"/>
      <c r="T50" s="604"/>
      <c r="U50" s="469"/>
      <c r="V50" s="470"/>
    </row>
    <row r="51" spans="1:22" x14ac:dyDescent="0.25">
      <c r="A51" s="628"/>
      <c r="B51" s="627"/>
      <c r="C51" s="624" t="s">
        <v>89</v>
      </c>
      <c r="D51" s="12" t="s">
        <v>111</v>
      </c>
      <c r="E51" s="10" t="s">
        <v>57</v>
      </c>
      <c r="F51" s="10">
        <v>250</v>
      </c>
      <c r="G51" s="468">
        <v>262.5</v>
      </c>
      <c r="H51" s="471">
        <f t="shared" si="15"/>
        <v>65625</v>
      </c>
      <c r="I51" s="10">
        <v>250</v>
      </c>
      <c r="J51" s="511"/>
      <c r="K51" s="518" t="s">
        <v>5018</v>
      </c>
      <c r="L51" s="469"/>
      <c r="M51" s="470"/>
      <c r="N51" s="604"/>
      <c r="O51" s="469"/>
      <c r="P51" s="470"/>
      <c r="Q51" s="604"/>
      <c r="R51" s="469"/>
      <c r="S51" s="470"/>
      <c r="T51" s="604"/>
      <c r="U51" s="469"/>
      <c r="V51" s="470"/>
    </row>
    <row r="52" spans="1:22" x14ac:dyDescent="0.25">
      <c r="A52" s="628"/>
      <c r="B52" s="627"/>
      <c r="C52" s="624" t="s">
        <v>17</v>
      </c>
      <c r="D52" s="12" t="s">
        <v>112</v>
      </c>
      <c r="E52" s="10" t="s">
        <v>57</v>
      </c>
      <c r="F52" s="10">
        <v>250</v>
      </c>
      <c r="G52" s="468">
        <v>543.75</v>
      </c>
      <c r="H52" s="471">
        <f t="shared" si="15"/>
        <v>135937.5</v>
      </c>
      <c r="I52" s="10">
        <v>250</v>
      </c>
      <c r="J52" s="511"/>
      <c r="K52" s="518" t="s">
        <v>5018</v>
      </c>
      <c r="L52" s="469"/>
      <c r="M52" s="470"/>
      <c r="N52" s="604"/>
      <c r="O52" s="469"/>
      <c r="P52" s="470"/>
      <c r="Q52" s="604"/>
      <c r="R52" s="469"/>
      <c r="S52" s="470"/>
      <c r="T52" s="604"/>
      <c r="U52" s="469"/>
      <c r="V52" s="470"/>
    </row>
    <row r="53" spans="1:22" x14ac:dyDescent="0.25">
      <c r="A53" s="622"/>
      <c r="B53" s="623" t="s">
        <v>113</v>
      </c>
      <c r="C53" s="624"/>
      <c r="D53" s="616" t="s">
        <v>114</v>
      </c>
      <c r="E53" s="10"/>
      <c r="F53" s="10"/>
      <c r="G53" s="468"/>
      <c r="H53" s="471"/>
      <c r="I53" s="10"/>
      <c r="J53" s="468"/>
      <c r="K53" s="518"/>
      <c r="L53" s="469"/>
      <c r="M53" s="470"/>
      <c r="N53" s="604"/>
      <c r="O53" s="469"/>
      <c r="P53" s="470"/>
      <c r="Q53" s="604"/>
      <c r="R53" s="469"/>
      <c r="S53" s="470"/>
      <c r="T53" s="604"/>
      <c r="U53" s="469"/>
      <c r="V53" s="470"/>
    </row>
    <row r="54" spans="1:22" x14ac:dyDescent="0.25">
      <c r="A54" s="622"/>
      <c r="B54" s="627"/>
      <c r="C54" s="624" t="s">
        <v>86</v>
      </c>
      <c r="D54" s="610" t="s">
        <v>115</v>
      </c>
      <c r="E54" s="10" t="s">
        <v>68</v>
      </c>
      <c r="F54" s="10" t="s">
        <v>69</v>
      </c>
      <c r="G54" s="468" t="s">
        <v>70</v>
      </c>
      <c r="H54" s="471">
        <v>200000</v>
      </c>
      <c r="I54" s="10">
        <v>1</v>
      </c>
      <c r="J54" s="468">
        <v>200000</v>
      </c>
      <c r="K54" s="518">
        <v>200000</v>
      </c>
      <c r="L54" s="469"/>
      <c r="M54" s="470"/>
      <c r="N54" s="604"/>
      <c r="O54" s="469"/>
      <c r="P54" s="470"/>
      <c r="Q54" s="604"/>
      <c r="R54" s="469"/>
      <c r="S54" s="470"/>
      <c r="T54" s="604"/>
      <c r="U54" s="469"/>
      <c r="V54" s="470"/>
    </row>
    <row r="55" spans="1:22" ht="26.4" x14ac:dyDescent="0.25">
      <c r="A55" s="622"/>
      <c r="B55" s="627"/>
      <c r="C55" s="624" t="s">
        <v>89</v>
      </c>
      <c r="D55" s="14" t="s">
        <v>116</v>
      </c>
      <c r="E55" s="10" t="s">
        <v>73</v>
      </c>
      <c r="F55" s="468">
        <f>H54</f>
        <v>200000</v>
      </c>
      <c r="G55" s="619">
        <v>0.05</v>
      </c>
      <c r="H55" s="471">
        <f>F55*G55</f>
        <v>10000</v>
      </c>
      <c r="I55" s="468">
        <f t="shared" ref="I55" si="16">K54</f>
        <v>200000</v>
      </c>
      <c r="J55" s="641"/>
      <c r="K55" s="518">
        <f t="shared" ref="K55" si="17">I55*J55</f>
        <v>0</v>
      </c>
      <c r="L55" s="620"/>
      <c r="M55" s="470"/>
      <c r="N55" s="469"/>
      <c r="O55" s="620"/>
      <c r="P55" s="470"/>
      <c r="Q55" s="469"/>
      <c r="R55" s="620"/>
      <c r="S55" s="470"/>
      <c r="T55" s="469"/>
      <c r="U55" s="620"/>
      <c r="V55" s="470"/>
    </row>
    <row r="56" spans="1:22" x14ac:dyDescent="0.25">
      <c r="A56" s="622" t="s">
        <v>117</v>
      </c>
      <c r="B56" s="623"/>
      <c r="C56" s="624"/>
      <c r="D56" s="617" t="s">
        <v>118</v>
      </c>
      <c r="E56" s="10"/>
      <c r="F56" s="10"/>
      <c r="G56" s="468"/>
      <c r="H56" s="471"/>
      <c r="I56" s="10"/>
      <c r="J56" s="468"/>
      <c r="K56" s="518"/>
      <c r="L56" s="469"/>
      <c r="M56" s="470"/>
      <c r="N56" s="604"/>
      <c r="O56" s="469"/>
      <c r="P56" s="470"/>
      <c r="Q56" s="604"/>
      <c r="R56" s="469"/>
      <c r="S56" s="470"/>
      <c r="T56" s="604"/>
      <c r="U56" s="469"/>
      <c r="V56" s="470"/>
    </row>
    <row r="57" spans="1:22" ht="26.4" x14ac:dyDescent="0.25">
      <c r="A57" s="622"/>
      <c r="B57" s="623" t="s">
        <v>119</v>
      </c>
      <c r="C57" s="624"/>
      <c r="D57" s="610" t="s">
        <v>120</v>
      </c>
      <c r="E57" s="10" t="s">
        <v>68</v>
      </c>
      <c r="F57" s="10" t="s">
        <v>69</v>
      </c>
      <c r="G57" s="468" t="s">
        <v>70</v>
      </c>
      <c r="H57" s="471">
        <v>25000</v>
      </c>
      <c r="I57" s="10">
        <v>1</v>
      </c>
      <c r="J57" s="468">
        <v>25000</v>
      </c>
      <c r="K57" s="518">
        <f>+I57*J57</f>
        <v>25000</v>
      </c>
      <c r="L57" s="469"/>
      <c r="M57" s="470"/>
      <c r="N57" s="604"/>
      <c r="O57" s="469"/>
      <c r="P57" s="470"/>
      <c r="Q57" s="604"/>
      <c r="R57" s="469"/>
      <c r="S57" s="470"/>
      <c r="T57" s="604"/>
      <c r="U57" s="469"/>
      <c r="V57" s="470"/>
    </row>
    <row r="58" spans="1:22" ht="26.4" x14ac:dyDescent="0.25">
      <c r="A58" s="622"/>
      <c r="B58" s="623" t="s">
        <v>121</v>
      </c>
      <c r="C58" s="624"/>
      <c r="D58" s="14" t="s">
        <v>122</v>
      </c>
      <c r="E58" s="10" t="s">
        <v>73</v>
      </c>
      <c r="F58" s="468">
        <f>H57</f>
        <v>25000</v>
      </c>
      <c r="G58" s="619">
        <v>0.05</v>
      </c>
      <c r="H58" s="471">
        <f>F58*G58</f>
        <v>1250</v>
      </c>
      <c r="I58" s="468">
        <f t="shared" ref="I58" si="18">K57</f>
        <v>25000</v>
      </c>
      <c r="J58" s="641"/>
      <c r="K58" s="518">
        <f t="shared" ref="K58" si="19">I58*J58</f>
        <v>0</v>
      </c>
      <c r="L58" s="620"/>
      <c r="M58" s="470"/>
      <c r="N58" s="469"/>
      <c r="O58" s="620"/>
      <c r="P58" s="470"/>
      <c r="Q58" s="469"/>
      <c r="R58" s="620"/>
      <c r="S58" s="470"/>
      <c r="T58" s="469"/>
      <c r="U58" s="620"/>
      <c r="V58" s="470"/>
    </row>
    <row r="59" spans="1:22" x14ac:dyDescent="0.25">
      <c r="A59" s="622"/>
      <c r="B59" s="623"/>
      <c r="C59" s="624"/>
      <c r="D59" s="14"/>
      <c r="E59" s="10"/>
      <c r="F59" s="468"/>
      <c r="G59" s="619"/>
      <c r="H59" s="471"/>
      <c r="I59" s="468"/>
      <c r="J59" s="619"/>
      <c r="K59" s="518"/>
      <c r="L59" s="620"/>
      <c r="M59" s="470"/>
      <c r="N59" s="469"/>
      <c r="O59" s="620"/>
      <c r="P59" s="470"/>
      <c r="Q59" s="469"/>
      <c r="R59" s="620"/>
      <c r="S59" s="470"/>
      <c r="T59" s="469"/>
      <c r="U59" s="620"/>
      <c r="V59" s="470"/>
    </row>
    <row r="60" spans="1:22" x14ac:dyDescent="0.25">
      <c r="A60" s="622" t="s">
        <v>123</v>
      </c>
      <c r="B60" s="623"/>
      <c r="C60" s="623"/>
      <c r="D60" s="617" t="s">
        <v>124</v>
      </c>
      <c r="E60" s="629"/>
      <c r="F60" s="10"/>
      <c r="G60" s="468"/>
      <c r="H60" s="471"/>
      <c r="I60" s="10"/>
      <c r="J60" s="468"/>
      <c r="K60" s="518"/>
      <c r="L60" s="469"/>
      <c r="M60" s="470"/>
      <c r="N60" s="604"/>
      <c r="O60" s="469"/>
      <c r="P60" s="470"/>
      <c r="Q60" s="604"/>
      <c r="R60" s="469"/>
      <c r="S60" s="470"/>
      <c r="T60" s="604"/>
      <c r="U60" s="469"/>
      <c r="V60" s="470"/>
    </row>
    <row r="61" spans="1:22" x14ac:dyDescent="0.25">
      <c r="A61" s="622"/>
      <c r="B61" s="623" t="s">
        <v>125</v>
      </c>
      <c r="C61" s="623"/>
      <c r="D61" s="610" t="s">
        <v>126</v>
      </c>
      <c r="E61" s="10" t="s">
        <v>127</v>
      </c>
      <c r="F61" s="10" t="s">
        <v>128</v>
      </c>
      <c r="G61" s="468" t="s">
        <v>129</v>
      </c>
      <c r="H61" s="471">
        <v>150000</v>
      </c>
      <c r="I61" s="10">
        <v>1</v>
      </c>
      <c r="J61" s="468">
        <v>350000</v>
      </c>
      <c r="K61" s="518">
        <f>+J61*I61</f>
        <v>350000</v>
      </c>
      <c r="L61" s="469"/>
      <c r="M61" s="470"/>
      <c r="N61" s="604"/>
      <c r="O61" s="469"/>
      <c r="P61" s="470"/>
      <c r="Q61" s="604"/>
      <c r="R61" s="469"/>
      <c r="S61" s="470"/>
      <c r="T61" s="604"/>
      <c r="U61" s="469"/>
      <c r="V61" s="470"/>
    </row>
    <row r="62" spans="1:22" x14ac:dyDescent="0.25">
      <c r="A62" s="630"/>
      <c r="B62" s="631"/>
      <c r="C62" s="631"/>
      <c r="D62" s="632"/>
      <c r="E62" s="633"/>
      <c r="F62" s="633"/>
      <c r="G62" s="507"/>
      <c r="H62" s="525"/>
      <c r="I62" s="633"/>
      <c r="J62" s="507"/>
      <c r="K62" s="526"/>
      <c r="L62" s="469"/>
      <c r="M62" s="470"/>
      <c r="N62" s="604"/>
      <c r="O62" s="469"/>
      <c r="P62" s="470"/>
      <c r="Q62" s="604"/>
      <c r="R62" s="469"/>
      <c r="S62" s="470"/>
      <c r="T62" s="604"/>
      <c r="U62" s="469"/>
      <c r="V62" s="470"/>
    </row>
    <row r="63" spans="1:22" x14ac:dyDescent="0.25">
      <c r="A63" s="630" t="s">
        <v>5428</v>
      </c>
      <c r="B63" s="631"/>
      <c r="C63" s="631"/>
      <c r="D63" s="634" t="s">
        <v>5431</v>
      </c>
      <c r="E63" s="633"/>
      <c r="F63" s="633"/>
      <c r="G63" s="507"/>
      <c r="H63" s="525"/>
      <c r="I63" s="633"/>
      <c r="J63" s="507"/>
      <c r="K63" s="526"/>
      <c r="L63" s="469"/>
      <c r="M63" s="470"/>
      <c r="N63" s="604"/>
      <c r="O63" s="469"/>
      <c r="P63" s="470"/>
      <c r="Q63" s="604"/>
      <c r="R63" s="469"/>
      <c r="S63" s="470"/>
      <c r="T63" s="604"/>
      <c r="U63" s="469"/>
      <c r="V63" s="470"/>
    </row>
    <row r="64" spans="1:22" x14ac:dyDescent="0.25">
      <c r="A64" s="630"/>
      <c r="B64" s="631" t="s">
        <v>5429</v>
      </c>
      <c r="C64" s="631"/>
      <c r="D64" s="632" t="s">
        <v>5430</v>
      </c>
      <c r="E64" s="10" t="s">
        <v>41</v>
      </c>
      <c r="F64" s="10" t="s">
        <v>42</v>
      </c>
      <c r="G64" s="468" t="s">
        <v>43</v>
      </c>
      <c r="H64" s="471">
        <v>50000</v>
      </c>
      <c r="I64" s="10">
        <v>1</v>
      </c>
      <c r="J64" s="511"/>
      <c r="K64" s="518">
        <f>+I64*J64</f>
        <v>0</v>
      </c>
      <c r="L64" s="469"/>
      <c r="M64" s="470"/>
      <c r="N64" s="604"/>
      <c r="O64" s="469"/>
      <c r="P64" s="470"/>
      <c r="Q64" s="604"/>
      <c r="R64" s="469"/>
      <c r="S64" s="470"/>
      <c r="T64" s="604"/>
      <c r="U64" s="469"/>
      <c r="V64" s="470"/>
    </row>
    <row r="65" spans="1:22" x14ac:dyDescent="0.25">
      <c r="A65" s="630"/>
      <c r="B65" s="631"/>
      <c r="C65" s="631"/>
      <c r="D65" s="632"/>
      <c r="E65" s="633"/>
      <c r="F65" s="633"/>
      <c r="G65" s="507"/>
      <c r="H65" s="525"/>
      <c r="I65" s="633"/>
      <c r="J65" s="507"/>
      <c r="K65" s="526"/>
      <c r="L65" s="469"/>
      <c r="M65" s="470"/>
      <c r="N65" s="604"/>
      <c r="O65" s="469"/>
      <c r="P65" s="470"/>
      <c r="Q65" s="604"/>
      <c r="R65" s="469"/>
      <c r="S65" s="470"/>
      <c r="T65" s="604"/>
      <c r="U65" s="469"/>
      <c r="V65" s="470"/>
    </row>
    <row r="66" spans="1:22" ht="13.8" thickBot="1" x14ac:dyDescent="0.3">
      <c r="A66" s="630"/>
      <c r="B66" s="631"/>
      <c r="C66" s="631"/>
      <c r="D66" s="632"/>
      <c r="E66" s="633"/>
      <c r="F66" s="633"/>
      <c r="G66" s="507"/>
      <c r="H66" s="525"/>
      <c r="I66" s="633"/>
      <c r="J66" s="507"/>
      <c r="K66" s="526"/>
      <c r="L66" s="469"/>
      <c r="M66" s="470"/>
      <c r="N66" s="604"/>
      <c r="O66" s="469"/>
      <c r="P66" s="470"/>
      <c r="Q66" s="604"/>
      <c r="R66" s="469"/>
      <c r="S66" s="470"/>
      <c r="T66" s="604"/>
      <c r="U66" s="469"/>
      <c r="V66" s="470"/>
    </row>
    <row r="67" spans="1:22" ht="13.8" thickBot="1" x14ac:dyDescent="0.3">
      <c r="A67" s="635" t="s">
        <v>131</v>
      </c>
      <c r="B67" s="636"/>
      <c r="C67" s="637"/>
      <c r="D67" s="638"/>
      <c r="E67" s="639"/>
      <c r="F67" s="595"/>
      <c r="G67" s="516"/>
      <c r="H67" s="488">
        <f>SUM(H5:H66)</f>
        <v>1804992.5</v>
      </c>
      <c r="I67" s="595"/>
      <c r="J67" s="516"/>
      <c r="K67" s="489">
        <f>SUM(K5:K66)</f>
        <v>775000</v>
      </c>
      <c r="L67" s="469"/>
      <c r="M67" s="470"/>
      <c r="N67" s="604"/>
      <c r="O67" s="469"/>
      <c r="P67" s="470"/>
      <c r="Q67" s="604"/>
      <c r="R67" s="469"/>
      <c r="S67" s="470"/>
      <c r="T67" s="604"/>
      <c r="U67" s="469"/>
      <c r="V67" s="470"/>
    </row>
  </sheetData>
  <sheetProtection algorithmName="SHA-512" hashValue="1/6hksZxvyEPTepfPnxg96a0UUuKlKFTrpQI3oiIhH15E4jsJx5wxLdzugUv38OV3th/dYgEkbmTUO1gXxGntw==" saltValue="Z6J0Rt2grM0jNtFDWZwnnQ==" spinCount="100000" sheet="1" objects="1" scenarios="1"/>
  <mergeCells count="6">
    <mergeCell ref="T1:V1"/>
    <mergeCell ref="B1:D1"/>
    <mergeCell ref="N1:P1"/>
    <mergeCell ref="Q1:S1"/>
    <mergeCell ref="L1:M1"/>
    <mergeCell ref="E1:K1"/>
  </mergeCells>
  <phoneticPr fontId="10" type="noConversion"/>
  <pageMargins left="0.70866141732283472" right="0.70866141732283472" top="0.74803149606299213" bottom="0.74803149606299213" header="0.31496062992125984" footer="0.31496062992125984"/>
  <pageSetup paperSize="9" scale="66" orientation="portrait" r:id="rId1"/>
  <headerFooter>
    <oddFooter>&amp;LContract
Part C2: Pricing Data
Tender No: BFIA8202/2026/RFP&amp;RC2.2
Bill of Quantities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AB8A-7268-4F74-A515-E020D9C79EBB}">
  <sheetPr codeName="Sheet18"/>
  <dimension ref="A1:AF1048356"/>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3.33203125" style="11" bestFit="1" customWidth="1"/>
    <col min="6" max="8" width="20.6640625" style="11" hidden="1" customWidth="1"/>
    <col min="9" max="10" width="11.5546875" style="11" bestFit="1" customWidth="1"/>
    <col min="11" max="11" width="20.6640625" style="11" customWidth="1"/>
    <col min="12" max="12" width="11.6640625" style="11" bestFit="1" customWidth="1"/>
    <col min="13" max="13" width="11.5546875" style="11" bestFit="1" customWidth="1"/>
    <col min="14" max="14" width="20.6640625" style="11" customWidth="1"/>
    <col min="15" max="15" width="11" style="11" bestFit="1" customWidth="1"/>
    <col min="16" max="16" width="10.44140625" style="11" bestFit="1" customWidth="1"/>
    <col min="17" max="17" width="20.6640625" style="11" customWidth="1"/>
    <col min="18" max="19" width="11.5546875" style="11" bestFit="1" customWidth="1"/>
    <col min="20" max="20" width="20.6640625" style="11" customWidth="1"/>
    <col min="21" max="21" width="10.6640625" style="11" bestFit="1" customWidth="1"/>
    <col min="22" max="22" width="11.5546875" style="11" bestFit="1" customWidth="1"/>
    <col min="23" max="23" width="20.6640625" style="11" customWidth="1"/>
    <col min="24" max="266" width="9.33203125" style="11"/>
    <col min="267" max="267" width="9.33203125" style="11" customWidth="1"/>
    <col min="268" max="268" width="6.6640625" style="11" customWidth="1"/>
    <col min="269" max="269" width="40.6640625" style="11" customWidth="1"/>
    <col min="270" max="273" width="9.33203125" style="11" customWidth="1"/>
    <col min="274" max="522" width="9.33203125" style="11"/>
    <col min="523" max="523" width="9.33203125" style="11" customWidth="1"/>
    <col min="524" max="524" width="6.6640625" style="11" customWidth="1"/>
    <col min="525" max="525" width="40.6640625" style="11" customWidth="1"/>
    <col min="526" max="529" width="9.33203125" style="11" customWidth="1"/>
    <col min="530" max="778" width="9.33203125" style="11"/>
    <col min="779" max="779" width="9.33203125" style="11" customWidth="1"/>
    <col min="780" max="780" width="6.6640625" style="11" customWidth="1"/>
    <col min="781" max="781" width="40.6640625" style="11" customWidth="1"/>
    <col min="782" max="785" width="9.33203125" style="11" customWidth="1"/>
    <col min="786" max="1034" width="9.33203125" style="11"/>
    <col min="1035" max="1035" width="9.33203125" style="11" customWidth="1"/>
    <col min="1036" max="1036" width="6.6640625" style="11" customWidth="1"/>
    <col min="1037" max="1037" width="40.6640625" style="11" customWidth="1"/>
    <col min="1038" max="1041" width="9.33203125" style="11" customWidth="1"/>
    <col min="1042" max="1290" width="9.33203125" style="11"/>
    <col min="1291" max="1291" width="9.33203125" style="11" customWidth="1"/>
    <col min="1292" max="1292" width="6.6640625" style="11" customWidth="1"/>
    <col min="1293" max="1293" width="40.6640625" style="11" customWidth="1"/>
    <col min="1294" max="1297" width="9.33203125" style="11" customWidth="1"/>
    <col min="1298" max="1546" width="9.33203125" style="11"/>
    <col min="1547" max="1547" width="9.33203125" style="11" customWidth="1"/>
    <col min="1548" max="1548" width="6.6640625" style="11" customWidth="1"/>
    <col min="1549" max="1549" width="40.6640625" style="11" customWidth="1"/>
    <col min="1550" max="1553" width="9.33203125" style="11" customWidth="1"/>
    <col min="1554" max="1802" width="9.33203125" style="11"/>
    <col min="1803" max="1803" width="9.33203125" style="11" customWidth="1"/>
    <col min="1804" max="1804" width="6.6640625" style="11" customWidth="1"/>
    <col min="1805" max="1805" width="40.6640625" style="11" customWidth="1"/>
    <col min="1806" max="1809" width="9.33203125" style="11" customWidth="1"/>
    <col min="1810" max="2058" width="9.33203125" style="11"/>
    <col min="2059" max="2059" width="9.33203125" style="11" customWidth="1"/>
    <col min="2060" max="2060" width="6.6640625" style="11" customWidth="1"/>
    <col min="2061" max="2061" width="40.6640625" style="11" customWidth="1"/>
    <col min="2062" max="2065" width="9.33203125" style="11" customWidth="1"/>
    <col min="2066" max="2314" width="9.33203125" style="11"/>
    <col min="2315" max="2315" width="9.33203125" style="11" customWidth="1"/>
    <col min="2316" max="2316" width="6.6640625" style="11" customWidth="1"/>
    <col min="2317" max="2317" width="40.6640625" style="11" customWidth="1"/>
    <col min="2318" max="2321" width="9.33203125" style="11" customWidth="1"/>
    <col min="2322" max="2570" width="9.33203125" style="11"/>
    <col min="2571" max="2571" width="9.33203125" style="11" customWidth="1"/>
    <col min="2572" max="2572" width="6.6640625" style="11" customWidth="1"/>
    <col min="2573" max="2573" width="40.6640625" style="11" customWidth="1"/>
    <col min="2574" max="2577" width="9.33203125" style="11" customWidth="1"/>
    <col min="2578" max="2826" width="9.33203125" style="11"/>
    <col min="2827" max="2827" width="9.33203125" style="11" customWidth="1"/>
    <col min="2828" max="2828" width="6.6640625" style="11" customWidth="1"/>
    <col min="2829" max="2829" width="40.6640625" style="11" customWidth="1"/>
    <col min="2830" max="2833" width="9.33203125" style="11" customWidth="1"/>
    <col min="2834" max="3082" width="9.33203125" style="11"/>
    <col min="3083" max="3083" width="9.33203125" style="11" customWidth="1"/>
    <col min="3084" max="3084" width="6.6640625" style="11" customWidth="1"/>
    <col min="3085" max="3085" width="40.6640625" style="11" customWidth="1"/>
    <col min="3086" max="3089" width="9.33203125" style="11" customWidth="1"/>
    <col min="3090" max="3338" width="9.33203125" style="11"/>
    <col min="3339" max="3339" width="9.33203125" style="11" customWidth="1"/>
    <col min="3340" max="3340" width="6.6640625" style="11" customWidth="1"/>
    <col min="3341" max="3341" width="40.6640625" style="11" customWidth="1"/>
    <col min="3342" max="3345" width="9.33203125" style="11" customWidth="1"/>
    <col min="3346" max="3594" width="9.33203125" style="11"/>
    <col min="3595" max="3595" width="9.33203125" style="11" customWidth="1"/>
    <col min="3596" max="3596" width="6.6640625" style="11" customWidth="1"/>
    <col min="3597" max="3597" width="40.6640625" style="11" customWidth="1"/>
    <col min="3598" max="3601" width="9.33203125" style="11" customWidth="1"/>
    <col min="3602" max="3850" width="9.33203125" style="11"/>
    <col min="3851" max="3851" width="9.33203125" style="11" customWidth="1"/>
    <col min="3852" max="3852" width="6.6640625" style="11" customWidth="1"/>
    <col min="3853" max="3853" width="40.6640625" style="11" customWidth="1"/>
    <col min="3854" max="3857" width="9.33203125" style="11" customWidth="1"/>
    <col min="3858" max="4106" width="9.33203125" style="11"/>
    <col min="4107" max="4107" width="9.33203125" style="11" customWidth="1"/>
    <col min="4108" max="4108" width="6.6640625" style="11" customWidth="1"/>
    <col min="4109" max="4109" width="40.6640625" style="11" customWidth="1"/>
    <col min="4110" max="4113" width="9.33203125" style="11" customWidth="1"/>
    <col min="4114" max="4362" width="9.33203125" style="11"/>
    <col min="4363" max="4363" width="9.33203125" style="11" customWidth="1"/>
    <col min="4364" max="4364" width="6.6640625" style="11" customWidth="1"/>
    <col min="4365" max="4365" width="40.6640625" style="11" customWidth="1"/>
    <col min="4366" max="4369" width="9.33203125" style="11" customWidth="1"/>
    <col min="4370" max="4618" width="9.33203125" style="11"/>
    <col min="4619" max="4619" width="9.33203125" style="11" customWidth="1"/>
    <col min="4620" max="4620" width="6.6640625" style="11" customWidth="1"/>
    <col min="4621" max="4621" width="40.6640625" style="11" customWidth="1"/>
    <col min="4622" max="4625" width="9.33203125" style="11" customWidth="1"/>
    <col min="4626" max="4874" width="9.33203125" style="11"/>
    <col min="4875" max="4875" width="9.33203125" style="11" customWidth="1"/>
    <col min="4876" max="4876" width="6.6640625" style="11" customWidth="1"/>
    <col min="4877" max="4877" width="40.6640625" style="11" customWidth="1"/>
    <col min="4878" max="4881" width="9.33203125" style="11" customWidth="1"/>
    <col min="4882" max="5130" width="9.33203125" style="11"/>
    <col min="5131" max="5131" width="9.33203125" style="11" customWidth="1"/>
    <col min="5132" max="5132" width="6.6640625" style="11" customWidth="1"/>
    <col min="5133" max="5133" width="40.6640625" style="11" customWidth="1"/>
    <col min="5134" max="5137" width="9.33203125" style="11" customWidth="1"/>
    <col min="5138" max="5386" width="9.33203125" style="11"/>
    <col min="5387" max="5387" width="9.33203125" style="11" customWidth="1"/>
    <col min="5388" max="5388" width="6.6640625" style="11" customWidth="1"/>
    <col min="5389" max="5389" width="40.6640625" style="11" customWidth="1"/>
    <col min="5390" max="5393" width="9.33203125" style="11" customWidth="1"/>
    <col min="5394" max="5642" width="9.33203125" style="11"/>
    <col min="5643" max="5643" width="9.33203125" style="11" customWidth="1"/>
    <col min="5644" max="5644" width="6.6640625" style="11" customWidth="1"/>
    <col min="5645" max="5645" width="40.6640625" style="11" customWidth="1"/>
    <col min="5646" max="5649" width="9.33203125" style="11" customWidth="1"/>
    <col min="5650" max="5898" width="9.33203125" style="11"/>
    <col min="5899" max="5899" width="9.33203125" style="11" customWidth="1"/>
    <col min="5900" max="5900" width="6.6640625" style="11" customWidth="1"/>
    <col min="5901" max="5901" width="40.6640625" style="11" customWidth="1"/>
    <col min="5902" max="5905" width="9.33203125" style="11" customWidth="1"/>
    <col min="5906" max="6154" width="9.33203125" style="11"/>
    <col min="6155" max="6155" width="9.33203125" style="11" customWidth="1"/>
    <col min="6156" max="6156" width="6.6640625" style="11" customWidth="1"/>
    <col min="6157" max="6157" width="40.6640625" style="11" customWidth="1"/>
    <col min="6158" max="6161" width="9.33203125" style="11" customWidth="1"/>
    <col min="6162" max="6410" width="9.33203125" style="11"/>
    <col min="6411" max="6411" width="9.33203125" style="11" customWidth="1"/>
    <col min="6412" max="6412" width="6.6640625" style="11" customWidth="1"/>
    <col min="6413" max="6413" width="40.6640625" style="11" customWidth="1"/>
    <col min="6414" max="6417" width="9.33203125" style="11" customWidth="1"/>
    <col min="6418" max="6666" width="9.33203125" style="11"/>
    <col min="6667" max="6667" width="9.33203125" style="11" customWidth="1"/>
    <col min="6668" max="6668" width="6.6640625" style="11" customWidth="1"/>
    <col min="6669" max="6669" width="40.6640625" style="11" customWidth="1"/>
    <col min="6670" max="6673" width="9.33203125" style="11" customWidth="1"/>
    <col min="6674" max="6922" width="9.33203125" style="11"/>
    <col min="6923" max="6923" width="9.33203125" style="11" customWidth="1"/>
    <col min="6924" max="6924" width="6.6640625" style="11" customWidth="1"/>
    <col min="6925" max="6925" width="40.6640625" style="11" customWidth="1"/>
    <col min="6926" max="6929" width="9.33203125" style="11" customWidth="1"/>
    <col min="6930" max="7178" width="9.33203125" style="11"/>
    <col min="7179" max="7179" width="9.33203125" style="11" customWidth="1"/>
    <col min="7180" max="7180" width="6.6640625" style="11" customWidth="1"/>
    <col min="7181" max="7181" width="40.6640625" style="11" customWidth="1"/>
    <col min="7182" max="7185" width="9.33203125" style="11" customWidth="1"/>
    <col min="7186" max="7434" width="9.33203125" style="11"/>
    <col min="7435" max="7435" width="9.33203125" style="11" customWidth="1"/>
    <col min="7436" max="7436" width="6.6640625" style="11" customWidth="1"/>
    <col min="7437" max="7437" width="40.6640625" style="11" customWidth="1"/>
    <col min="7438" max="7441" width="9.33203125" style="11" customWidth="1"/>
    <col min="7442" max="7690" width="9.33203125" style="11"/>
    <col min="7691" max="7691" width="9.33203125" style="11" customWidth="1"/>
    <col min="7692" max="7692" width="6.6640625" style="11" customWidth="1"/>
    <col min="7693" max="7693" width="40.6640625" style="11" customWidth="1"/>
    <col min="7694" max="7697" width="9.33203125" style="11" customWidth="1"/>
    <col min="7698" max="7946" width="9.33203125" style="11"/>
    <col min="7947" max="7947" width="9.33203125" style="11" customWidth="1"/>
    <col min="7948" max="7948" width="6.6640625" style="11" customWidth="1"/>
    <col min="7949" max="7949" width="40.6640625" style="11" customWidth="1"/>
    <col min="7950" max="7953" width="9.33203125" style="11" customWidth="1"/>
    <col min="7954" max="8202" width="9.33203125" style="11"/>
    <col min="8203" max="8203" width="9.33203125" style="11" customWidth="1"/>
    <col min="8204" max="8204" width="6.6640625" style="11" customWidth="1"/>
    <col min="8205" max="8205" width="40.6640625" style="11" customWidth="1"/>
    <col min="8206" max="8209" width="9.33203125" style="11" customWidth="1"/>
    <col min="8210" max="8458" width="9.33203125" style="11"/>
    <col min="8459" max="8459" width="9.33203125" style="11" customWidth="1"/>
    <col min="8460" max="8460" width="6.6640625" style="11" customWidth="1"/>
    <col min="8461" max="8461" width="40.6640625" style="11" customWidth="1"/>
    <col min="8462" max="8465" width="9.33203125" style="11" customWidth="1"/>
    <col min="8466" max="8714" width="9.33203125" style="11"/>
    <col min="8715" max="8715" width="9.33203125" style="11" customWidth="1"/>
    <col min="8716" max="8716" width="6.6640625" style="11" customWidth="1"/>
    <col min="8717" max="8717" width="40.6640625" style="11" customWidth="1"/>
    <col min="8718" max="8721" width="9.33203125" style="11" customWidth="1"/>
    <col min="8722" max="8970" width="9.33203125" style="11"/>
    <col min="8971" max="8971" width="9.33203125" style="11" customWidth="1"/>
    <col min="8972" max="8972" width="6.6640625" style="11" customWidth="1"/>
    <col min="8973" max="8973" width="40.6640625" style="11" customWidth="1"/>
    <col min="8974" max="8977" width="9.33203125" style="11" customWidth="1"/>
    <col min="8978" max="9226" width="9.33203125" style="11"/>
    <col min="9227" max="9227" width="9.33203125" style="11" customWidth="1"/>
    <col min="9228" max="9228" width="6.6640625" style="11" customWidth="1"/>
    <col min="9229" max="9229" width="40.6640625" style="11" customWidth="1"/>
    <col min="9230" max="9233" width="9.33203125" style="11" customWidth="1"/>
    <col min="9234" max="9482" width="9.33203125" style="11"/>
    <col min="9483" max="9483" width="9.33203125" style="11" customWidth="1"/>
    <col min="9484" max="9484" width="6.6640625" style="11" customWidth="1"/>
    <col min="9485" max="9485" width="40.6640625" style="11" customWidth="1"/>
    <col min="9486" max="9489" width="9.33203125" style="11" customWidth="1"/>
    <col min="9490" max="9738" width="9.33203125" style="11"/>
    <col min="9739" max="9739" width="9.33203125" style="11" customWidth="1"/>
    <col min="9740" max="9740" width="6.6640625" style="11" customWidth="1"/>
    <col min="9741" max="9741" width="40.6640625" style="11" customWidth="1"/>
    <col min="9742" max="9745" width="9.33203125" style="11" customWidth="1"/>
    <col min="9746" max="9994" width="9.33203125" style="11"/>
    <col min="9995" max="9995" width="9.33203125" style="11" customWidth="1"/>
    <col min="9996" max="9996" width="6.6640625" style="11" customWidth="1"/>
    <col min="9997" max="9997" width="40.6640625" style="11" customWidth="1"/>
    <col min="9998" max="10001" width="9.33203125" style="11" customWidth="1"/>
    <col min="10002" max="10250" width="9.33203125" style="11"/>
    <col min="10251" max="10251" width="9.33203125" style="11" customWidth="1"/>
    <col min="10252" max="10252" width="6.6640625" style="11" customWidth="1"/>
    <col min="10253" max="10253" width="40.6640625" style="11" customWidth="1"/>
    <col min="10254" max="10257" width="9.33203125" style="11" customWidth="1"/>
    <col min="10258" max="10506" width="9.33203125" style="11"/>
    <col min="10507" max="10507" width="9.33203125" style="11" customWidth="1"/>
    <col min="10508" max="10508" width="6.6640625" style="11" customWidth="1"/>
    <col min="10509" max="10509" width="40.6640625" style="11" customWidth="1"/>
    <col min="10510" max="10513" width="9.33203125" style="11" customWidth="1"/>
    <col min="10514" max="10762" width="9.33203125" style="11"/>
    <col min="10763" max="10763" width="9.33203125" style="11" customWidth="1"/>
    <col min="10764" max="10764" width="6.6640625" style="11" customWidth="1"/>
    <col min="10765" max="10765" width="40.6640625" style="11" customWidth="1"/>
    <col min="10766" max="10769" width="9.33203125" style="11" customWidth="1"/>
    <col min="10770" max="11018" width="9.33203125" style="11"/>
    <col min="11019" max="11019" width="9.33203125" style="11" customWidth="1"/>
    <col min="11020" max="11020" width="6.6640625" style="11" customWidth="1"/>
    <col min="11021" max="11021" width="40.6640625" style="11" customWidth="1"/>
    <col min="11022" max="11025" width="9.33203125" style="11" customWidth="1"/>
    <col min="11026" max="11274" width="9.33203125" style="11"/>
    <col min="11275" max="11275" width="9.33203125" style="11" customWidth="1"/>
    <col min="11276" max="11276" width="6.6640625" style="11" customWidth="1"/>
    <col min="11277" max="11277" width="40.6640625" style="11" customWidth="1"/>
    <col min="11278" max="11281" width="9.33203125" style="11" customWidth="1"/>
    <col min="11282" max="11530" width="9.33203125" style="11"/>
    <col min="11531" max="11531" width="9.33203125" style="11" customWidth="1"/>
    <col min="11532" max="11532" width="6.6640625" style="11" customWidth="1"/>
    <col min="11533" max="11533" width="40.6640625" style="11" customWidth="1"/>
    <col min="11534" max="11537" width="9.33203125" style="11" customWidth="1"/>
    <col min="11538" max="11786" width="9.33203125" style="11"/>
    <col min="11787" max="11787" width="9.33203125" style="11" customWidth="1"/>
    <col min="11788" max="11788" width="6.6640625" style="11" customWidth="1"/>
    <col min="11789" max="11789" width="40.6640625" style="11" customWidth="1"/>
    <col min="11790" max="11793" width="9.33203125" style="11" customWidth="1"/>
    <col min="11794" max="12042" width="9.33203125" style="11"/>
    <col min="12043" max="12043" width="9.33203125" style="11" customWidth="1"/>
    <col min="12044" max="12044" width="6.6640625" style="11" customWidth="1"/>
    <col min="12045" max="12045" width="40.6640625" style="11" customWidth="1"/>
    <col min="12046" max="12049" width="9.33203125" style="11" customWidth="1"/>
    <col min="12050" max="12298" width="9.33203125" style="11"/>
    <col min="12299" max="12299" width="9.33203125" style="11" customWidth="1"/>
    <col min="12300" max="12300" width="6.6640625" style="11" customWidth="1"/>
    <col min="12301" max="12301" width="40.6640625" style="11" customWidth="1"/>
    <col min="12302" max="12305" width="9.33203125" style="11" customWidth="1"/>
    <col min="12306" max="12554" width="9.33203125" style="11"/>
    <col min="12555" max="12555" width="9.33203125" style="11" customWidth="1"/>
    <col min="12556" max="12556" width="6.6640625" style="11" customWidth="1"/>
    <col min="12557" max="12557" width="40.6640625" style="11" customWidth="1"/>
    <col min="12558" max="12561" width="9.33203125" style="11" customWidth="1"/>
    <col min="12562" max="12810" width="9.33203125" style="11"/>
    <col min="12811" max="12811" width="9.33203125" style="11" customWidth="1"/>
    <col min="12812" max="12812" width="6.6640625" style="11" customWidth="1"/>
    <col min="12813" max="12813" width="40.6640625" style="11" customWidth="1"/>
    <col min="12814" max="12817" width="9.33203125" style="11" customWidth="1"/>
    <col min="12818" max="13066" width="9.33203125" style="11"/>
    <col min="13067" max="13067" width="9.33203125" style="11" customWidth="1"/>
    <col min="13068" max="13068" width="6.6640625" style="11" customWidth="1"/>
    <col min="13069" max="13069" width="40.6640625" style="11" customWidth="1"/>
    <col min="13070" max="13073" width="9.33203125" style="11" customWidth="1"/>
    <col min="13074" max="13322" width="9.33203125" style="11"/>
    <col min="13323" max="13323" width="9.33203125" style="11" customWidth="1"/>
    <col min="13324" max="13324" width="6.6640625" style="11" customWidth="1"/>
    <col min="13325" max="13325" width="40.6640625" style="11" customWidth="1"/>
    <col min="13326" max="13329" width="9.33203125" style="11" customWidth="1"/>
    <col min="13330" max="13578" width="9.33203125" style="11"/>
    <col min="13579" max="13579" width="9.33203125" style="11" customWidth="1"/>
    <col min="13580" max="13580" width="6.6640625" style="11" customWidth="1"/>
    <col min="13581" max="13581" width="40.6640625" style="11" customWidth="1"/>
    <col min="13582" max="13585" width="9.33203125" style="11" customWidth="1"/>
    <col min="13586" max="13834" width="9.33203125" style="11"/>
    <col min="13835" max="13835" width="9.33203125" style="11" customWidth="1"/>
    <col min="13836" max="13836" width="6.6640625" style="11" customWidth="1"/>
    <col min="13837" max="13837" width="40.6640625" style="11" customWidth="1"/>
    <col min="13838" max="13841" width="9.33203125" style="11" customWidth="1"/>
    <col min="13842" max="14090" width="9.33203125" style="11"/>
    <col min="14091" max="14091" width="9.33203125" style="11" customWidth="1"/>
    <col min="14092" max="14092" width="6.6640625" style="11" customWidth="1"/>
    <col min="14093" max="14093" width="40.6640625" style="11" customWidth="1"/>
    <col min="14094" max="14097" width="9.33203125" style="11" customWidth="1"/>
    <col min="14098" max="14346" width="9.33203125" style="11"/>
    <col min="14347" max="14347" width="9.33203125" style="11" customWidth="1"/>
    <col min="14348" max="14348" width="6.6640625" style="11" customWidth="1"/>
    <col min="14349" max="14349" width="40.6640625" style="11" customWidth="1"/>
    <col min="14350" max="14353" width="9.33203125" style="11" customWidth="1"/>
    <col min="14354" max="14602" width="9.33203125" style="11"/>
    <col min="14603" max="14603" width="9.33203125" style="11" customWidth="1"/>
    <col min="14604" max="14604" width="6.6640625" style="11" customWidth="1"/>
    <col min="14605" max="14605" width="40.6640625" style="11" customWidth="1"/>
    <col min="14606" max="14609" width="9.33203125" style="11" customWidth="1"/>
    <col min="14610" max="14858" width="9.33203125" style="11"/>
    <col min="14859" max="14859" width="9.33203125" style="11" customWidth="1"/>
    <col min="14860" max="14860" width="6.6640625" style="11" customWidth="1"/>
    <col min="14861" max="14861" width="40.6640625" style="11" customWidth="1"/>
    <col min="14862" max="14865" width="9.33203125" style="11" customWidth="1"/>
    <col min="14866" max="15114" width="9.33203125" style="11"/>
    <col min="15115" max="15115" width="9.33203125" style="11" customWidth="1"/>
    <col min="15116" max="15116" width="6.6640625" style="11" customWidth="1"/>
    <col min="15117" max="15117" width="40.6640625" style="11" customWidth="1"/>
    <col min="15118" max="15121" width="9.33203125" style="11" customWidth="1"/>
    <col min="15122" max="15370" width="9.33203125" style="11"/>
    <col min="15371" max="15371" width="9.33203125" style="11" customWidth="1"/>
    <col min="15372" max="15372" width="6.6640625" style="11" customWidth="1"/>
    <col min="15373" max="15373" width="40.6640625" style="11" customWidth="1"/>
    <col min="15374" max="15377" width="9.33203125" style="11" customWidth="1"/>
    <col min="15378" max="15626" width="9.33203125" style="11"/>
    <col min="15627" max="15627" width="9.33203125" style="11" customWidth="1"/>
    <col min="15628" max="15628" width="6.6640625" style="11" customWidth="1"/>
    <col min="15629" max="15629" width="40.6640625" style="11" customWidth="1"/>
    <col min="15630" max="15633" width="9.33203125" style="11" customWidth="1"/>
    <col min="15634" max="15882" width="9.33203125" style="11"/>
    <col min="15883" max="15883" width="9.33203125" style="11" customWidth="1"/>
    <col min="15884" max="15884" width="6.6640625" style="11" customWidth="1"/>
    <col min="15885" max="15885" width="40.6640625" style="11" customWidth="1"/>
    <col min="15886" max="15889" width="9.33203125" style="11" customWidth="1"/>
    <col min="15890" max="16138" width="9.33203125" style="11"/>
    <col min="16139" max="16139" width="9.33203125" style="11" customWidth="1"/>
    <col min="16140" max="16140" width="6.6640625" style="11" customWidth="1"/>
    <col min="16141" max="16141" width="40.6640625" style="11" customWidth="1"/>
    <col min="16142" max="16145" width="9.33203125" style="11" customWidth="1"/>
    <col min="16146" max="16384" width="9.33203125" style="11"/>
  </cols>
  <sheetData>
    <row r="1" spans="1:32" ht="99.6" customHeight="1" thickBot="1" x14ac:dyDescent="0.3">
      <c r="A1" s="592" t="s">
        <v>1524</v>
      </c>
      <c r="B1" s="1077" t="str">
        <f>'C1.2'!B1</f>
        <v>ACSA - BFIA 8202/2026  
FOR: CONTRACTOR APPOINTMENT FOR THE CONSTRUCTION OF UNDERGROUND MAIN WATER LINE AND REHABILITATION OF SERVICE ROADS AT BRAM FISCHER INTERNATIONAL AIRPORT FOR A PERIOD OF 12 MONTHS</v>
      </c>
      <c r="C1" s="1077"/>
      <c r="D1" s="1077"/>
      <c r="E1" s="1104" t="s">
        <v>1525</v>
      </c>
      <c r="F1" s="1073"/>
      <c r="G1" s="1073"/>
      <c r="H1" s="1073"/>
      <c r="I1" s="1073"/>
      <c r="J1" s="1073"/>
      <c r="K1" s="1074"/>
      <c r="L1" s="1076"/>
      <c r="M1" s="1076"/>
      <c r="N1" s="1076"/>
      <c r="O1" s="1076"/>
      <c r="P1" s="1076"/>
      <c r="Q1" s="1076"/>
      <c r="R1" s="1076"/>
      <c r="S1" s="1076"/>
      <c r="T1" s="1076"/>
      <c r="U1" s="1076"/>
      <c r="V1" s="1076"/>
      <c r="W1" s="1076"/>
      <c r="Z1" s="214" t="s">
        <v>4710</v>
      </c>
      <c r="AB1" s="214" t="s">
        <v>4711</v>
      </c>
      <c r="AD1" s="214" t="s">
        <v>4712</v>
      </c>
      <c r="AE1" s="214"/>
      <c r="AF1" s="214" t="s">
        <v>4713</v>
      </c>
    </row>
    <row r="2" spans="1:32"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32" x14ac:dyDescent="0.25">
      <c r="A3" s="644"/>
      <c r="B3" s="644"/>
      <c r="C3" s="895"/>
      <c r="D3" s="601"/>
      <c r="E3" s="602"/>
      <c r="F3" s="602"/>
      <c r="G3" s="601"/>
      <c r="H3" s="601"/>
      <c r="I3" s="602"/>
      <c r="J3" s="601"/>
      <c r="K3" s="601"/>
      <c r="L3" s="604"/>
      <c r="M3" s="16"/>
      <c r="N3" s="16"/>
      <c r="O3" s="16"/>
      <c r="P3" s="16"/>
      <c r="Q3" s="16"/>
      <c r="R3" s="604"/>
      <c r="S3" s="16"/>
      <c r="T3" s="16"/>
      <c r="U3" s="604"/>
      <c r="V3" s="16"/>
      <c r="W3" s="16"/>
    </row>
    <row r="4" spans="1:32" x14ac:dyDescent="0.25">
      <c r="A4" s="742"/>
      <c r="B4" s="742"/>
      <c r="C4" s="743"/>
      <c r="D4" s="14"/>
      <c r="E4" s="15"/>
      <c r="F4" s="15"/>
      <c r="G4" s="14"/>
      <c r="H4" s="14"/>
      <c r="I4" s="15"/>
      <c r="J4" s="14"/>
      <c r="K4" s="14"/>
      <c r="L4" s="201"/>
      <c r="M4" s="31"/>
      <c r="N4" s="31"/>
      <c r="O4" s="31"/>
      <c r="P4" s="31"/>
      <c r="Q4" s="31"/>
      <c r="R4" s="201"/>
      <c r="S4" s="31"/>
      <c r="T4" s="31"/>
      <c r="U4" s="201"/>
      <c r="V4" s="31"/>
      <c r="W4" s="31"/>
    </row>
    <row r="5" spans="1:32" ht="52.8" hidden="1" x14ac:dyDescent="0.25">
      <c r="A5" s="742" t="s">
        <v>1526</v>
      </c>
      <c r="B5" s="742"/>
      <c r="C5" s="743"/>
      <c r="D5" s="607" t="s">
        <v>5355</v>
      </c>
      <c r="E5" s="15"/>
      <c r="F5" s="15"/>
      <c r="G5" s="15"/>
      <c r="H5" s="123"/>
      <c r="I5" s="15"/>
      <c r="J5" s="15"/>
      <c r="K5" s="123"/>
      <c r="L5" s="201"/>
      <c r="M5" s="201"/>
      <c r="N5" s="504"/>
      <c r="O5" s="504"/>
      <c r="P5" s="504"/>
      <c r="Q5" s="504"/>
      <c r="R5" s="201"/>
      <c r="S5" s="201"/>
      <c r="T5" s="504"/>
      <c r="U5" s="201"/>
      <c r="V5" s="201"/>
      <c r="W5" s="504"/>
    </row>
    <row r="6" spans="1:32" hidden="1" x14ac:dyDescent="0.25">
      <c r="A6" s="742"/>
      <c r="B6" s="742" t="s">
        <v>1527</v>
      </c>
      <c r="C6" s="743"/>
      <c r="D6" s="610" t="s">
        <v>1528</v>
      </c>
      <c r="E6" s="15"/>
      <c r="F6" s="15"/>
      <c r="G6" s="15"/>
      <c r="H6" s="123"/>
      <c r="I6" s="15"/>
      <c r="J6" s="15"/>
      <c r="K6" s="123"/>
      <c r="L6" s="201"/>
      <c r="M6" s="201"/>
      <c r="N6" s="504"/>
      <c r="O6" s="504"/>
      <c r="P6" s="504"/>
      <c r="Q6" s="504"/>
      <c r="R6" s="201"/>
      <c r="S6" s="201"/>
      <c r="T6" s="504"/>
      <c r="U6" s="201"/>
      <c r="V6" s="201"/>
      <c r="W6" s="504"/>
    </row>
    <row r="7" spans="1:32" ht="15.6" hidden="1" x14ac:dyDescent="0.25">
      <c r="A7" s="742"/>
      <c r="B7" s="742"/>
      <c r="C7" s="743" t="s">
        <v>86</v>
      </c>
      <c r="D7" s="610" t="s">
        <v>1529</v>
      </c>
      <c r="E7" s="15" t="s">
        <v>60</v>
      </c>
      <c r="F7" s="15"/>
      <c r="G7" s="124"/>
      <c r="H7" s="467">
        <f t="shared" ref="H7:H23" si="0">F7*G7</f>
        <v>0</v>
      </c>
      <c r="I7" s="15"/>
      <c r="J7" s="124"/>
      <c r="K7" s="467">
        <f t="shared" ref="K7:K23" si="1">I7*J7</f>
        <v>0</v>
      </c>
      <c r="L7" s="201"/>
      <c r="M7" s="495"/>
      <c r="N7" s="470"/>
      <c r="O7" s="470"/>
      <c r="P7" s="470"/>
      <c r="Q7" s="470"/>
      <c r="R7" s="201"/>
      <c r="S7" s="495"/>
      <c r="T7" s="470"/>
      <c r="U7" s="201"/>
      <c r="V7" s="495"/>
      <c r="W7" s="470"/>
    </row>
    <row r="8" spans="1:32" ht="15.6" hidden="1" x14ac:dyDescent="0.25">
      <c r="A8" s="742"/>
      <c r="B8" s="742"/>
      <c r="C8" s="743" t="s">
        <v>89</v>
      </c>
      <c r="D8" s="610" t="s">
        <v>1530</v>
      </c>
      <c r="E8" s="15" t="s">
        <v>60</v>
      </c>
      <c r="F8" s="15"/>
      <c r="G8" s="124"/>
      <c r="H8" s="467">
        <f t="shared" si="0"/>
        <v>0</v>
      </c>
      <c r="I8" s="15"/>
      <c r="J8" s="124"/>
      <c r="K8" s="467">
        <f t="shared" si="1"/>
        <v>0</v>
      </c>
      <c r="L8" s="201"/>
      <c r="M8" s="495"/>
      <c r="N8" s="470"/>
      <c r="O8" s="470"/>
      <c r="P8" s="470"/>
      <c r="Q8" s="470"/>
      <c r="R8" s="201"/>
      <c r="S8" s="495"/>
      <c r="T8" s="470"/>
      <c r="U8" s="201"/>
      <c r="V8" s="495"/>
      <c r="W8" s="470"/>
    </row>
    <row r="9" spans="1:32" ht="15.6" hidden="1" x14ac:dyDescent="0.25">
      <c r="A9" s="742"/>
      <c r="B9" s="742"/>
      <c r="C9" s="743" t="s">
        <v>17</v>
      </c>
      <c r="D9" s="610" t="s">
        <v>1531</v>
      </c>
      <c r="E9" s="15" t="s">
        <v>60</v>
      </c>
      <c r="F9" s="15"/>
      <c r="G9" s="124"/>
      <c r="H9" s="467">
        <f t="shared" si="0"/>
        <v>0</v>
      </c>
      <c r="I9" s="15"/>
      <c r="J9" s="124"/>
      <c r="K9" s="467">
        <f t="shared" si="1"/>
        <v>0</v>
      </c>
      <c r="L9" s="201"/>
      <c r="M9" s="495"/>
      <c r="N9" s="470"/>
      <c r="O9" s="470"/>
      <c r="P9" s="470"/>
      <c r="Q9" s="470"/>
      <c r="R9" s="201"/>
      <c r="S9" s="495"/>
      <c r="T9" s="470"/>
      <c r="U9" s="201"/>
      <c r="V9" s="495"/>
      <c r="W9" s="470"/>
    </row>
    <row r="10" spans="1:32" ht="15.6" hidden="1" x14ac:dyDescent="0.25">
      <c r="A10" s="742"/>
      <c r="B10" s="742"/>
      <c r="C10" s="743" t="s">
        <v>18</v>
      </c>
      <c r="D10" s="610" t="s">
        <v>1531</v>
      </c>
      <c r="E10" s="15" t="s">
        <v>60</v>
      </c>
      <c r="F10" s="15"/>
      <c r="G10" s="124"/>
      <c r="H10" s="467">
        <f t="shared" si="0"/>
        <v>0</v>
      </c>
      <c r="I10" s="15"/>
      <c r="J10" s="124"/>
      <c r="K10" s="467">
        <f t="shared" si="1"/>
        <v>0</v>
      </c>
      <c r="L10" s="201"/>
      <c r="M10" s="495"/>
      <c r="N10" s="470"/>
      <c r="O10" s="470"/>
      <c r="P10" s="470"/>
      <c r="Q10" s="470"/>
      <c r="R10" s="201"/>
      <c r="S10" s="495"/>
      <c r="T10" s="470"/>
      <c r="U10" s="201"/>
      <c r="V10" s="495"/>
      <c r="W10" s="470"/>
    </row>
    <row r="11" spans="1:32" ht="15.6" hidden="1" x14ac:dyDescent="0.25">
      <c r="A11" s="742"/>
      <c r="B11" s="742"/>
      <c r="C11" s="743" t="s">
        <v>19</v>
      </c>
      <c r="D11" s="610" t="s">
        <v>1531</v>
      </c>
      <c r="E11" s="15" t="s">
        <v>60</v>
      </c>
      <c r="F11" s="15"/>
      <c r="G11" s="124"/>
      <c r="H11" s="467">
        <f t="shared" si="0"/>
        <v>0</v>
      </c>
      <c r="I11" s="15"/>
      <c r="J11" s="124"/>
      <c r="K11" s="467">
        <f t="shared" si="1"/>
        <v>0</v>
      </c>
      <c r="L11" s="201"/>
      <c r="M11" s="495"/>
      <c r="N11" s="470"/>
      <c r="O11" s="470"/>
      <c r="P11" s="470"/>
      <c r="Q11" s="470"/>
      <c r="R11" s="201"/>
      <c r="S11" s="495"/>
      <c r="T11" s="470"/>
      <c r="U11" s="201"/>
      <c r="V11" s="495"/>
      <c r="W11" s="470"/>
    </row>
    <row r="12" spans="1:32" ht="15.6" hidden="1" x14ac:dyDescent="0.25">
      <c r="A12" s="742"/>
      <c r="B12" s="742"/>
      <c r="C12" s="743" t="s">
        <v>94</v>
      </c>
      <c r="D12" s="610" t="s">
        <v>1531</v>
      </c>
      <c r="E12" s="15" t="s">
        <v>60</v>
      </c>
      <c r="F12" s="15"/>
      <c r="G12" s="124"/>
      <c r="H12" s="467">
        <f t="shared" si="0"/>
        <v>0</v>
      </c>
      <c r="I12" s="15"/>
      <c r="J12" s="124"/>
      <c r="K12" s="467">
        <f t="shared" si="1"/>
        <v>0</v>
      </c>
      <c r="L12" s="201"/>
      <c r="M12" s="495"/>
      <c r="N12" s="470"/>
      <c r="O12" s="470"/>
      <c r="P12" s="470"/>
      <c r="Q12" s="470"/>
      <c r="R12" s="201"/>
      <c r="S12" s="495"/>
      <c r="T12" s="470"/>
      <c r="U12" s="201"/>
      <c r="V12" s="495"/>
      <c r="W12" s="470"/>
    </row>
    <row r="13" spans="1:32" ht="15.6" hidden="1" x14ac:dyDescent="0.25">
      <c r="A13" s="742"/>
      <c r="B13" s="742"/>
      <c r="C13" s="743" t="s">
        <v>100</v>
      </c>
      <c r="D13" s="610" t="s">
        <v>1531</v>
      </c>
      <c r="E13" s="15" t="s">
        <v>60</v>
      </c>
      <c r="F13" s="15"/>
      <c r="G13" s="124"/>
      <c r="H13" s="467">
        <f t="shared" si="0"/>
        <v>0</v>
      </c>
      <c r="I13" s="15"/>
      <c r="J13" s="124"/>
      <c r="K13" s="467">
        <f t="shared" si="1"/>
        <v>0</v>
      </c>
      <c r="L13" s="201"/>
      <c r="M13" s="495"/>
      <c r="N13" s="470"/>
      <c r="O13" s="470"/>
      <c r="P13" s="470"/>
      <c r="Q13" s="470"/>
      <c r="R13" s="201"/>
      <c r="S13" s="495"/>
      <c r="T13" s="470"/>
      <c r="U13" s="201"/>
      <c r="V13" s="495"/>
      <c r="W13" s="470"/>
    </row>
    <row r="14" spans="1:32" ht="15.6" hidden="1" x14ac:dyDescent="0.25">
      <c r="A14" s="742"/>
      <c r="B14" s="742"/>
      <c r="C14" s="743" t="s">
        <v>102</v>
      </c>
      <c r="D14" s="610" t="s">
        <v>1531</v>
      </c>
      <c r="E14" s="15" t="s">
        <v>60</v>
      </c>
      <c r="F14" s="15"/>
      <c r="G14" s="124"/>
      <c r="H14" s="467">
        <f t="shared" si="0"/>
        <v>0</v>
      </c>
      <c r="I14" s="15"/>
      <c r="J14" s="124"/>
      <c r="K14" s="467">
        <f t="shared" si="1"/>
        <v>0</v>
      </c>
      <c r="L14" s="201"/>
      <c r="M14" s="495"/>
      <c r="N14" s="470"/>
      <c r="O14" s="470"/>
      <c r="P14" s="470"/>
      <c r="Q14" s="470"/>
      <c r="R14" s="201"/>
      <c r="S14" s="495"/>
      <c r="T14" s="470"/>
      <c r="U14" s="201"/>
      <c r="V14" s="495"/>
      <c r="W14" s="470"/>
    </row>
    <row r="15" spans="1:32" ht="15.6" hidden="1" x14ac:dyDescent="0.25">
      <c r="A15" s="742"/>
      <c r="B15" s="742"/>
      <c r="C15" s="743" t="s">
        <v>104</v>
      </c>
      <c r="D15" s="610" t="s">
        <v>1531</v>
      </c>
      <c r="E15" s="15" t="s">
        <v>60</v>
      </c>
      <c r="F15" s="15"/>
      <c r="G15" s="124"/>
      <c r="H15" s="467">
        <f t="shared" si="0"/>
        <v>0</v>
      </c>
      <c r="I15" s="15"/>
      <c r="J15" s="124"/>
      <c r="K15" s="467">
        <f t="shared" si="1"/>
        <v>0</v>
      </c>
      <c r="L15" s="201"/>
      <c r="M15" s="495"/>
      <c r="N15" s="470"/>
      <c r="O15" s="470"/>
      <c r="P15" s="470"/>
      <c r="Q15" s="470"/>
      <c r="R15" s="201"/>
      <c r="S15" s="495"/>
      <c r="T15" s="470"/>
      <c r="U15" s="201"/>
      <c r="V15" s="495"/>
      <c r="W15" s="470"/>
    </row>
    <row r="16" spans="1:32" ht="15.6" hidden="1" x14ac:dyDescent="0.25">
      <c r="A16" s="742"/>
      <c r="B16" s="742"/>
      <c r="C16" s="743" t="s">
        <v>106</v>
      </c>
      <c r="D16" s="610" t="s">
        <v>1531</v>
      </c>
      <c r="E16" s="15" t="s">
        <v>60</v>
      </c>
      <c r="F16" s="15"/>
      <c r="G16" s="124"/>
      <c r="H16" s="467">
        <f t="shared" si="0"/>
        <v>0</v>
      </c>
      <c r="I16" s="15"/>
      <c r="J16" s="124"/>
      <c r="K16" s="467">
        <f t="shared" si="1"/>
        <v>0</v>
      </c>
      <c r="L16" s="201"/>
      <c r="M16" s="495"/>
      <c r="N16" s="470"/>
      <c r="O16" s="470"/>
      <c r="P16" s="470"/>
      <c r="Q16" s="470"/>
      <c r="R16" s="201"/>
      <c r="S16" s="495"/>
      <c r="T16" s="470"/>
      <c r="U16" s="201"/>
      <c r="V16" s="495"/>
      <c r="W16" s="470"/>
    </row>
    <row r="17" spans="1:23" ht="15.6" hidden="1" x14ac:dyDescent="0.25">
      <c r="A17" s="742"/>
      <c r="B17" s="742"/>
      <c r="C17" s="743" t="s">
        <v>1532</v>
      </c>
      <c r="D17" s="610" t="s">
        <v>1531</v>
      </c>
      <c r="E17" s="15" t="s">
        <v>60</v>
      </c>
      <c r="F17" s="15"/>
      <c r="G17" s="124"/>
      <c r="H17" s="467">
        <f t="shared" si="0"/>
        <v>0</v>
      </c>
      <c r="I17" s="15"/>
      <c r="J17" s="124"/>
      <c r="K17" s="467">
        <f t="shared" si="1"/>
        <v>0</v>
      </c>
      <c r="L17" s="201"/>
      <c r="M17" s="495"/>
      <c r="N17" s="470"/>
      <c r="O17" s="470"/>
      <c r="P17" s="470"/>
      <c r="Q17" s="470"/>
      <c r="R17" s="201"/>
      <c r="S17" s="495"/>
      <c r="T17" s="470"/>
      <c r="U17" s="201"/>
      <c r="V17" s="495"/>
      <c r="W17" s="470"/>
    </row>
    <row r="18" spans="1:23" ht="15.6" hidden="1" x14ac:dyDescent="0.25">
      <c r="A18" s="742"/>
      <c r="B18" s="742"/>
      <c r="C18" s="743" t="s">
        <v>1533</v>
      </c>
      <c r="D18" s="610" t="s">
        <v>1531</v>
      </c>
      <c r="E18" s="15" t="s">
        <v>60</v>
      </c>
      <c r="F18" s="15"/>
      <c r="G18" s="124"/>
      <c r="H18" s="467">
        <f t="shared" si="0"/>
        <v>0</v>
      </c>
      <c r="I18" s="15"/>
      <c r="J18" s="124"/>
      <c r="K18" s="467">
        <f t="shared" si="1"/>
        <v>0</v>
      </c>
      <c r="L18" s="201"/>
      <c r="M18" s="495"/>
      <c r="N18" s="470"/>
      <c r="O18" s="470"/>
      <c r="P18" s="470"/>
      <c r="Q18" s="470"/>
      <c r="R18" s="201"/>
      <c r="S18" s="495"/>
      <c r="T18" s="470"/>
      <c r="U18" s="201"/>
      <c r="V18" s="495"/>
      <c r="W18" s="470"/>
    </row>
    <row r="19" spans="1:23" ht="26.4" hidden="1" x14ac:dyDescent="0.25">
      <c r="A19" s="742"/>
      <c r="B19" s="742"/>
      <c r="C19" s="743" t="s">
        <v>1534</v>
      </c>
      <c r="D19" s="610" t="s">
        <v>1535</v>
      </c>
      <c r="E19" s="15" t="s">
        <v>60</v>
      </c>
      <c r="F19" s="15"/>
      <c r="G19" s="124"/>
      <c r="H19" s="467">
        <f t="shared" si="0"/>
        <v>0</v>
      </c>
      <c r="I19" s="15"/>
      <c r="J19" s="124"/>
      <c r="K19" s="467">
        <f t="shared" si="1"/>
        <v>0</v>
      </c>
      <c r="L19" s="201"/>
      <c r="M19" s="495"/>
      <c r="N19" s="470"/>
      <c r="O19" s="470"/>
      <c r="P19" s="470"/>
      <c r="Q19" s="470"/>
      <c r="R19" s="201"/>
      <c r="S19" s="495"/>
      <c r="T19" s="470"/>
      <c r="U19" s="201"/>
      <c r="V19" s="495"/>
      <c r="W19" s="470"/>
    </row>
    <row r="20" spans="1:23" ht="15.6" hidden="1" x14ac:dyDescent="0.25">
      <c r="A20" s="742"/>
      <c r="B20" s="742"/>
      <c r="C20" s="743" t="s">
        <v>1536</v>
      </c>
      <c r="D20" s="610" t="s">
        <v>1537</v>
      </c>
      <c r="E20" s="15" t="s">
        <v>60</v>
      </c>
      <c r="F20" s="15"/>
      <c r="G20" s="124"/>
      <c r="H20" s="467">
        <f t="shared" si="0"/>
        <v>0</v>
      </c>
      <c r="I20" s="15"/>
      <c r="J20" s="124"/>
      <c r="K20" s="467">
        <f t="shared" si="1"/>
        <v>0</v>
      </c>
      <c r="L20" s="201"/>
      <c r="M20" s="495"/>
      <c r="N20" s="470"/>
      <c r="O20" s="470"/>
      <c r="P20" s="470"/>
      <c r="Q20" s="470"/>
      <c r="R20" s="201"/>
      <c r="S20" s="495"/>
      <c r="T20" s="470"/>
      <c r="U20" s="201"/>
      <c r="V20" s="495"/>
      <c r="W20" s="470"/>
    </row>
    <row r="21" spans="1:23" ht="15.6" hidden="1" x14ac:dyDescent="0.25">
      <c r="A21" s="742"/>
      <c r="B21" s="742"/>
      <c r="C21" s="743" t="s">
        <v>1538</v>
      </c>
      <c r="D21" s="610" t="s">
        <v>1539</v>
      </c>
      <c r="E21" s="15" t="s">
        <v>60</v>
      </c>
      <c r="F21" s="15"/>
      <c r="G21" s="124"/>
      <c r="H21" s="467">
        <f t="shared" si="0"/>
        <v>0</v>
      </c>
      <c r="I21" s="15"/>
      <c r="J21" s="124"/>
      <c r="K21" s="467">
        <f t="shared" si="1"/>
        <v>0</v>
      </c>
      <c r="L21" s="201"/>
      <c r="M21" s="495"/>
      <c r="N21" s="470"/>
      <c r="O21" s="470"/>
      <c r="P21" s="470"/>
      <c r="Q21" s="470"/>
      <c r="R21" s="201"/>
      <c r="S21" s="495"/>
      <c r="T21" s="470"/>
      <c r="U21" s="201"/>
      <c r="V21" s="495"/>
      <c r="W21" s="470"/>
    </row>
    <row r="22" spans="1:23" ht="26.4" hidden="1" x14ac:dyDescent="0.25">
      <c r="A22" s="742"/>
      <c r="B22" s="742"/>
      <c r="C22" s="743" t="s">
        <v>1540</v>
      </c>
      <c r="D22" s="610" t="s">
        <v>1541</v>
      </c>
      <c r="E22" s="15" t="s">
        <v>60</v>
      </c>
      <c r="F22" s="15"/>
      <c r="G22" s="124"/>
      <c r="H22" s="467">
        <f t="shared" si="0"/>
        <v>0</v>
      </c>
      <c r="I22" s="15"/>
      <c r="J22" s="124"/>
      <c r="K22" s="467">
        <f t="shared" si="1"/>
        <v>0</v>
      </c>
      <c r="L22" s="201"/>
      <c r="M22" s="495"/>
      <c r="N22" s="470"/>
      <c r="O22" s="470"/>
      <c r="P22" s="470"/>
      <c r="Q22" s="470"/>
      <c r="R22" s="201"/>
      <c r="S22" s="495"/>
      <c r="T22" s="470"/>
      <c r="U22" s="201"/>
      <c r="V22" s="495"/>
      <c r="W22" s="470"/>
    </row>
    <row r="23" spans="1:23" ht="26.4" hidden="1" x14ac:dyDescent="0.25">
      <c r="A23" s="742"/>
      <c r="B23" s="742"/>
      <c r="C23" s="743" t="s">
        <v>1542</v>
      </c>
      <c r="D23" s="610" t="s">
        <v>1543</v>
      </c>
      <c r="E23" s="15" t="s">
        <v>60</v>
      </c>
      <c r="F23" s="15"/>
      <c r="G23" s="124"/>
      <c r="H23" s="467">
        <f t="shared" si="0"/>
        <v>0</v>
      </c>
      <c r="I23" s="15"/>
      <c r="J23" s="124"/>
      <c r="K23" s="467">
        <f t="shared" si="1"/>
        <v>0</v>
      </c>
      <c r="L23" s="201"/>
      <c r="M23" s="495"/>
      <c r="N23" s="470"/>
      <c r="O23" s="470"/>
      <c r="P23" s="470"/>
      <c r="Q23" s="470"/>
      <c r="R23" s="201"/>
      <c r="S23" s="495"/>
      <c r="T23" s="470"/>
      <c r="U23" s="201"/>
      <c r="V23" s="495"/>
      <c r="W23" s="470"/>
    </row>
    <row r="24" spans="1:23" hidden="1" x14ac:dyDescent="0.25">
      <c r="A24" s="742"/>
      <c r="B24" s="742" t="s">
        <v>1544</v>
      </c>
      <c r="C24" s="743"/>
      <c r="D24" s="610" t="s">
        <v>1545</v>
      </c>
      <c r="E24" s="15"/>
      <c r="F24" s="15"/>
      <c r="G24" s="124"/>
      <c r="H24" s="123"/>
      <c r="I24" s="15"/>
      <c r="J24" s="124"/>
      <c r="K24" s="123"/>
      <c r="L24" s="201"/>
      <c r="M24" s="495"/>
      <c r="N24" s="504"/>
      <c r="O24" s="504"/>
      <c r="P24" s="504"/>
      <c r="Q24" s="504"/>
      <c r="R24" s="201"/>
      <c r="S24" s="495"/>
      <c r="T24" s="504"/>
      <c r="U24" s="201"/>
      <c r="V24" s="495"/>
      <c r="W24" s="504"/>
    </row>
    <row r="25" spans="1:23" ht="15.6" hidden="1" x14ac:dyDescent="0.25">
      <c r="A25" s="742"/>
      <c r="B25" s="742"/>
      <c r="C25" s="743" t="s">
        <v>86</v>
      </c>
      <c r="D25" s="610" t="s">
        <v>1546</v>
      </c>
      <c r="E25" s="15" t="s">
        <v>60</v>
      </c>
      <c r="F25" s="15"/>
      <c r="G25" s="124"/>
      <c r="H25" s="467">
        <f>F25*G25</f>
        <v>0</v>
      </c>
      <c r="I25" s="15"/>
      <c r="J25" s="124"/>
      <c r="K25" s="467">
        <f>I25*J25</f>
        <v>0</v>
      </c>
      <c r="L25" s="201"/>
      <c r="M25" s="495"/>
      <c r="N25" s="470"/>
      <c r="O25" s="470"/>
      <c r="P25" s="470"/>
      <c r="Q25" s="470"/>
      <c r="R25" s="201"/>
      <c r="S25" s="495"/>
      <c r="T25" s="470"/>
      <c r="U25" s="201"/>
      <c r="V25" s="495"/>
      <c r="W25" s="470"/>
    </row>
    <row r="26" spans="1:23" ht="15.6" hidden="1" x14ac:dyDescent="0.25">
      <c r="A26" s="742"/>
      <c r="B26" s="742"/>
      <c r="C26" s="743" t="s">
        <v>89</v>
      </c>
      <c r="D26" s="610" t="s">
        <v>1547</v>
      </c>
      <c r="E26" s="15" t="s">
        <v>60</v>
      </c>
      <c r="F26" s="15"/>
      <c r="G26" s="124"/>
      <c r="H26" s="467">
        <f>F26*G26</f>
        <v>0</v>
      </c>
      <c r="I26" s="15"/>
      <c r="J26" s="124"/>
      <c r="K26" s="467">
        <f>I26*J26</f>
        <v>0</v>
      </c>
      <c r="L26" s="201"/>
      <c r="M26" s="495"/>
      <c r="N26" s="470"/>
      <c r="O26" s="470"/>
      <c r="P26" s="470"/>
      <c r="Q26" s="470"/>
      <c r="R26" s="201"/>
      <c r="S26" s="495"/>
      <c r="T26" s="470"/>
      <c r="U26" s="201"/>
      <c r="V26" s="495"/>
      <c r="W26" s="470"/>
    </row>
    <row r="27" spans="1:23" ht="15.6" hidden="1" x14ac:dyDescent="0.25">
      <c r="A27" s="742"/>
      <c r="B27" s="742" t="s">
        <v>1548</v>
      </c>
      <c r="C27" s="743"/>
      <c r="D27" s="610" t="s">
        <v>1549</v>
      </c>
      <c r="E27" s="15" t="s">
        <v>60</v>
      </c>
      <c r="F27" s="15"/>
      <c r="G27" s="124"/>
      <c r="H27" s="467">
        <f>F27*G27</f>
        <v>0</v>
      </c>
      <c r="I27" s="15"/>
      <c r="J27" s="124"/>
      <c r="K27" s="467">
        <f>I27*J27</f>
        <v>0</v>
      </c>
      <c r="L27" s="201"/>
      <c r="M27" s="495"/>
      <c r="N27" s="470"/>
      <c r="O27" s="470"/>
      <c r="P27" s="470"/>
      <c r="Q27" s="470"/>
      <c r="R27" s="201"/>
      <c r="S27" s="495"/>
      <c r="T27" s="470"/>
      <c r="U27" s="201"/>
      <c r="V27" s="495"/>
      <c r="W27" s="470"/>
    </row>
    <row r="28" spans="1:23" ht="26.4" hidden="1" x14ac:dyDescent="0.25">
      <c r="A28" s="742"/>
      <c r="B28" s="742" t="s">
        <v>1550</v>
      </c>
      <c r="C28" s="743"/>
      <c r="D28" s="610" t="s">
        <v>1551</v>
      </c>
      <c r="E28" s="15" t="s">
        <v>60</v>
      </c>
      <c r="F28" s="15"/>
      <c r="G28" s="124"/>
      <c r="H28" s="467">
        <f>F28*G28</f>
        <v>0</v>
      </c>
      <c r="I28" s="15"/>
      <c r="J28" s="124"/>
      <c r="K28" s="467">
        <f>I28*J28</f>
        <v>0</v>
      </c>
      <c r="L28" s="201"/>
      <c r="M28" s="495"/>
      <c r="N28" s="470"/>
      <c r="O28" s="470"/>
      <c r="P28" s="470"/>
      <c r="Q28" s="470"/>
      <c r="R28" s="201"/>
      <c r="S28" s="495"/>
      <c r="T28" s="470"/>
      <c r="U28" s="201"/>
      <c r="V28" s="495"/>
      <c r="W28" s="470"/>
    </row>
    <row r="29" spans="1:23" hidden="1" x14ac:dyDescent="0.25">
      <c r="A29" s="742"/>
      <c r="B29" s="742" t="s">
        <v>1552</v>
      </c>
      <c r="C29" s="743"/>
      <c r="D29" s="610" t="s">
        <v>1553</v>
      </c>
      <c r="E29" s="15"/>
      <c r="F29" s="15"/>
      <c r="G29" s="124"/>
      <c r="H29" s="123"/>
      <c r="I29" s="15"/>
      <c r="J29" s="124"/>
      <c r="K29" s="123"/>
      <c r="L29" s="201"/>
      <c r="M29" s="495"/>
      <c r="N29" s="504"/>
      <c r="O29" s="504"/>
      <c r="P29" s="504"/>
      <c r="Q29" s="504"/>
      <c r="R29" s="201"/>
      <c r="S29" s="495"/>
      <c r="T29" s="504"/>
      <c r="U29" s="201"/>
      <c r="V29" s="495"/>
      <c r="W29" s="504"/>
    </row>
    <row r="30" spans="1:23" ht="15.6" hidden="1" x14ac:dyDescent="0.25">
      <c r="A30" s="742"/>
      <c r="B30" s="742"/>
      <c r="C30" s="743" t="s">
        <v>86</v>
      </c>
      <c r="D30" s="610" t="s">
        <v>1554</v>
      </c>
      <c r="E30" s="15" t="s">
        <v>60</v>
      </c>
      <c r="F30" s="15"/>
      <c r="G30" s="124"/>
      <c r="H30" s="467">
        <f>F30*G30</f>
        <v>0</v>
      </c>
      <c r="I30" s="15"/>
      <c r="J30" s="124"/>
      <c r="K30" s="467">
        <f>I30*J30</f>
        <v>0</v>
      </c>
      <c r="L30" s="201"/>
      <c r="M30" s="495"/>
      <c r="N30" s="470"/>
      <c r="O30" s="470"/>
      <c r="P30" s="470"/>
      <c r="Q30" s="470"/>
      <c r="R30" s="201"/>
      <c r="S30" s="495"/>
      <c r="T30" s="470"/>
      <c r="U30" s="201"/>
      <c r="V30" s="495"/>
      <c r="W30" s="470"/>
    </row>
    <row r="31" spans="1:23" ht="15.6" hidden="1" x14ac:dyDescent="0.25">
      <c r="A31" s="742"/>
      <c r="B31" s="742"/>
      <c r="C31" s="743" t="s">
        <v>89</v>
      </c>
      <c r="D31" s="610" t="s">
        <v>1555</v>
      </c>
      <c r="E31" s="15" t="s">
        <v>60</v>
      </c>
      <c r="F31" s="15"/>
      <c r="G31" s="896"/>
      <c r="H31" s="467">
        <f>F31*G31</f>
        <v>0</v>
      </c>
      <c r="I31" s="15"/>
      <c r="J31" s="896"/>
      <c r="K31" s="467">
        <f>I31*J31</f>
        <v>0</v>
      </c>
      <c r="L31" s="201"/>
      <c r="M31" s="469"/>
      <c r="N31" s="470"/>
      <c r="O31" s="470"/>
      <c r="P31" s="470"/>
      <c r="Q31" s="470"/>
      <c r="R31" s="201"/>
      <c r="S31" s="469"/>
      <c r="T31" s="470"/>
      <c r="U31" s="201"/>
      <c r="V31" s="469"/>
      <c r="W31" s="470"/>
    </row>
    <row r="32" spans="1:23" ht="15.6" hidden="1" x14ac:dyDescent="0.25">
      <c r="A32" s="742"/>
      <c r="B32" s="742"/>
      <c r="C32" s="743" t="s">
        <v>17</v>
      </c>
      <c r="D32" s="610" t="s">
        <v>1556</v>
      </c>
      <c r="E32" s="15" t="s">
        <v>60</v>
      </c>
      <c r="F32" s="15"/>
      <c r="G32" s="124"/>
      <c r="H32" s="467">
        <f>F32*G32</f>
        <v>0</v>
      </c>
      <c r="I32" s="15"/>
      <c r="J32" s="124"/>
      <c r="K32" s="467">
        <f>I32*J32</f>
        <v>0</v>
      </c>
      <c r="L32" s="201"/>
      <c r="M32" s="495"/>
      <c r="N32" s="470"/>
      <c r="O32" s="470"/>
      <c r="P32" s="470"/>
      <c r="Q32" s="470"/>
      <c r="R32" s="201"/>
      <c r="S32" s="495"/>
      <c r="T32" s="470"/>
      <c r="U32" s="201"/>
      <c r="V32" s="495"/>
      <c r="W32" s="470"/>
    </row>
    <row r="33" spans="1:23" ht="15.6" hidden="1" x14ac:dyDescent="0.25">
      <c r="A33" s="742"/>
      <c r="B33" s="742" t="s">
        <v>1557</v>
      </c>
      <c r="C33" s="743"/>
      <c r="D33" s="610" t="s">
        <v>1558</v>
      </c>
      <c r="E33" s="15" t="s">
        <v>60</v>
      </c>
      <c r="F33" s="15"/>
      <c r="G33" s="124"/>
      <c r="H33" s="467">
        <f>F33*G33</f>
        <v>0</v>
      </c>
      <c r="I33" s="15"/>
      <c r="J33" s="124"/>
      <c r="K33" s="467">
        <f>I33*J33</f>
        <v>0</v>
      </c>
      <c r="L33" s="201"/>
      <c r="M33" s="495"/>
      <c r="N33" s="470"/>
      <c r="O33" s="470"/>
      <c r="P33" s="470"/>
      <c r="Q33" s="470"/>
      <c r="R33" s="201"/>
      <c r="S33" s="495"/>
      <c r="T33" s="470"/>
      <c r="U33" s="201"/>
      <c r="V33" s="495"/>
      <c r="W33" s="470"/>
    </row>
    <row r="34" spans="1:23" ht="39.6" x14ac:dyDescent="0.25">
      <c r="A34" s="742" t="s">
        <v>1559</v>
      </c>
      <c r="B34" s="742"/>
      <c r="C34" s="743"/>
      <c r="D34" s="607" t="s">
        <v>1560</v>
      </c>
      <c r="E34" s="15"/>
      <c r="F34" s="15"/>
      <c r="G34" s="124"/>
      <c r="H34" s="123"/>
      <c r="I34" s="15"/>
      <c r="J34" s="124"/>
      <c r="K34" s="123"/>
      <c r="L34" s="201"/>
      <c r="M34" s="495"/>
      <c r="N34" s="504"/>
      <c r="O34" s="504"/>
      <c r="P34" s="504"/>
      <c r="Q34" s="504"/>
      <c r="R34" s="201"/>
      <c r="S34" s="495"/>
      <c r="T34" s="504"/>
      <c r="U34" s="201"/>
      <c r="V34" s="495"/>
      <c r="W34" s="504"/>
    </row>
    <row r="35" spans="1:23" x14ac:dyDescent="0.25">
      <c r="A35" s="742"/>
      <c r="B35" s="742" t="s">
        <v>1561</v>
      </c>
      <c r="C35" s="743"/>
      <c r="D35" s="610" t="s">
        <v>1528</v>
      </c>
      <c r="E35" s="15"/>
      <c r="F35" s="15"/>
      <c r="G35" s="124"/>
      <c r="H35" s="123"/>
      <c r="I35" s="15"/>
      <c r="J35" s="124"/>
      <c r="K35" s="123"/>
      <c r="L35" s="201"/>
      <c r="M35" s="495"/>
      <c r="N35" s="504"/>
      <c r="O35" s="504"/>
      <c r="P35" s="504"/>
      <c r="Q35" s="504"/>
      <c r="R35" s="201"/>
      <c r="S35" s="495"/>
      <c r="T35" s="504"/>
      <c r="U35" s="201"/>
      <c r="V35" s="495"/>
      <c r="W35" s="504"/>
    </row>
    <row r="36" spans="1:23" ht="15.6" hidden="1" x14ac:dyDescent="0.25">
      <c r="A36" s="742"/>
      <c r="B36" s="742"/>
      <c r="C36" s="743" t="s">
        <v>86</v>
      </c>
      <c r="D36" s="610" t="s">
        <v>1529</v>
      </c>
      <c r="E36" s="15" t="s">
        <v>60</v>
      </c>
      <c r="F36" s="15"/>
      <c r="G36" s="124"/>
      <c r="H36" s="467">
        <f t="shared" ref="H36:H52" si="2">F36*G36</f>
        <v>0</v>
      </c>
      <c r="I36" s="15"/>
      <c r="J36" s="461">
        <v>700</v>
      </c>
      <c r="K36" s="467">
        <f t="shared" ref="K36:K52" si="3">I36*J36</f>
        <v>0</v>
      </c>
      <c r="L36" s="201"/>
      <c r="M36" s="495"/>
      <c r="N36" s="470"/>
      <c r="O36" s="470"/>
      <c r="P36" s="470"/>
      <c r="Q36" s="470"/>
      <c r="R36" s="201"/>
      <c r="S36" s="495"/>
      <c r="T36" s="470"/>
      <c r="U36" s="201"/>
      <c r="V36" s="495"/>
      <c r="W36" s="470"/>
    </row>
    <row r="37" spans="1:23" ht="15.6" hidden="1" x14ac:dyDescent="0.25">
      <c r="A37" s="742"/>
      <c r="B37" s="742"/>
      <c r="C37" s="743" t="s">
        <v>89</v>
      </c>
      <c r="D37" s="610" t="s">
        <v>1530</v>
      </c>
      <c r="E37" s="15" t="s">
        <v>60</v>
      </c>
      <c r="F37" s="15">
        <v>0</v>
      </c>
      <c r="G37" s="897">
        <v>500</v>
      </c>
      <c r="H37" s="467">
        <f t="shared" si="2"/>
        <v>0</v>
      </c>
      <c r="I37" s="898"/>
      <c r="J37" s="468">
        <v>500</v>
      </c>
      <c r="K37" s="467">
        <f t="shared" si="3"/>
        <v>0</v>
      </c>
      <c r="L37" s="899"/>
      <c r="M37" s="469"/>
      <c r="N37" s="470"/>
      <c r="O37" s="470"/>
      <c r="P37" s="469"/>
      <c r="Q37" s="470"/>
      <c r="R37" s="899"/>
      <c r="S37" s="469"/>
      <c r="T37" s="470"/>
      <c r="U37" s="201"/>
      <c r="V37" s="469"/>
      <c r="W37" s="470"/>
    </row>
    <row r="38" spans="1:23" ht="15.6" hidden="1" x14ac:dyDescent="0.25">
      <c r="A38" s="742"/>
      <c r="B38" s="742"/>
      <c r="C38" s="743" t="s">
        <v>17</v>
      </c>
      <c r="D38" s="610" t="s">
        <v>4871</v>
      </c>
      <c r="E38" s="15" t="s">
        <v>60</v>
      </c>
      <c r="F38" s="15"/>
      <c r="G38" s="124">
        <v>350</v>
      </c>
      <c r="H38" s="467">
        <f t="shared" si="2"/>
        <v>0</v>
      </c>
      <c r="I38" s="15"/>
      <c r="J38" s="461">
        <v>350</v>
      </c>
      <c r="K38" s="467">
        <f t="shared" si="3"/>
        <v>0</v>
      </c>
      <c r="L38" s="899"/>
      <c r="M38" s="495"/>
      <c r="N38" s="470"/>
      <c r="O38" s="470"/>
      <c r="P38" s="470"/>
      <c r="Q38" s="470"/>
      <c r="R38" s="201"/>
      <c r="S38" s="495"/>
      <c r="T38" s="470"/>
      <c r="U38" s="899"/>
      <c r="V38" s="495"/>
      <c r="W38" s="470"/>
    </row>
    <row r="39" spans="1:23" ht="15.6" x14ac:dyDescent="0.25">
      <c r="A39" s="742"/>
      <c r="B39" s="742"/>
      <c r="C39" s="743" t="s">
        <v>18</v>
      </c>
      <c r="D39" s="610" t="s">
        <v>4751</v>
      </c>
      <c r="E39" s="15" t="s">
        <v>60</v>
      </c>
      <c r="F39" s="15"/>
      <c r="G39" s="124">
        <v>300</v>
      </c>
      <c r="H39" s="467">
        <f t="shared" si="2"/>
        <v>0</v>
      </c>
      <c r="I39" s="15">
        <f>'C5.3'!F21</f>
        <v>1479.53</v>
      </c>
      <c r="J39" s="890"/>
      <c r="K39" s="467">
        <f t="shared" si="3"/>
        <v>0</v>
      </c>
      <c r="L39" s="899"/>
      <c r="M39" s="495"/>
      <c r="N39" s="470"/>
      <c r="O39" s="470"/>
      <c r="P39" s="470"/>
      <c r="Q39" s="470"/>
      <c r="R39" s="899"/>
      <c r="S39" s="495"/>
      <c r="T39" s="470"/>
      <c r="U39" s="201"/>
      <c r="V39" s="495"/>
      <c r="W39" s="470"/>
    </row>
    <row r="40" spans="1:23" ht="15.6" x14ac:dyDescent="0.25">
      <c r="A40" s="742"/>
      <c r="B40" s="742"/>
      <c r="C40" s="743" t="s">
        <v>19</v>
      </c>
      <c r="D40" s="610" t="s">
        <v>4718</v>
      </c>
      <c r="E40" s="15" t="s">
        <v>60</v>
      </c>
      <c r="F40" s="15"/>
      <c r="G40" s="124">
        <v>300</v>
      </c>
      <c r="H40" s="467">
        <f t="shared" si="2"/>
        <v>0</v>
      </c>
      <c r="I40" s="900">
        <f>+'C5.3'!F10+'C5.3'!F17+'C5.3'!F19</f>
        <v>5507.29</v>
      </c>
      <c r="J40" s="890"/>
      <c r="K40" s="467">
        <f t="shared" si="3"/>
        <v>0</v>
      </c>
      <c r="L40" s="899"/>
      <c r="M40" s="495"/>
      <c r="N40" s="470"/>
      <c r="O40" s="470"/>
      <c r="P40" s="495"/>
      <c r="Q40" s="470"/>
      <c r="R40" s="899"/>
      <c r="S40" s="495"/>
      <c r="T40" s="470"/>
      <c r="U40" s="899"/>
      <c r="V40" s="495"/>
      <c r="W40" s="470"/>
    </row>
    <row r="41" spans="1:23" ht="15.6" x14ac:dyDescent="0.25">
      <c r="A41" s="742"/>
      <c r="B41" s="742"/>
      <c r="C41" s="743" t="s">
        <v>94</v>
      </c>
      <c r="D41" s="610" t="s">
        <v>4749</v>
      </c>
      <c r="E41" s="15" t="s">
        <v>60</v>
      </c>
      <c r="F41" s="15"/>
      <c r="G41" s="124">
        <v>300</v>
      </c>
      <c r="H41" s="467">
        <f t="shared" si="2"/>
        <v>0</v>
      </c>
      <c r="I41" s="15">
        <f>+'C5.3'!F8</f>
        <v>1958.18</v>
      </c>
      <c r="J41" s="890"/>
      <c r="K41" s="467">
        <f t="shared" si="3"/>
        <v>0</v>
      </c>
      <c r="L41" s="201"/>
      <c r="M41" s="495"/>
      <c r="N41" s="470"/>
      <c r="O41" s="201"/>
      <c r="P41" s="495"/>
      <c r="Q41" s="470"/>
      <c r="R41" s="201"/>
      <c r="S41" s="495"/>
      <c r="T41" s="470"/>
      <c r="U41" s="201"/>
      <c r="V41" s="495"/>
      <c r="W41" s="470"/>
    </row>
    <row r="42" spans="1:23" ht="15.6" hidden="1" x14ac:dyDescent="0.25">
      <c r="A42" s="742"/>
      <c r="B42" s="742"/>
      <c r="C42" s="743" t="s">
        <v>100</v>
      </c>
      <c r="D42" s="610" t="s">
        <v>4750</v>
      </c>
      <c r="E42" s="15" t="s">
        <v>60</v>
      </c>
      <c r="F42" s="15">
        <v>0</v>
      </c>
      <c r="G42" s="901">
        <v>450</v>
      </c>
      <c r="H42" s="467">
        <f t="shared" si="2"/>
        <v>0</v>
      </c>
      <c r="I42" s="15"/>
      <c r="J42" s="468"/>
      <c r="K42" s="467">
        <f t="shared" si="3"/>
        <v>0</v>
      </c>
      <c r="L42" s="201"/>
      <c r="M42" s="469"/>
      <c r="N42" s="470"/>
      <c r="O42" s="470"/>
      <c r="P42" s="470"/>
      <c r="Q42" s="470"/>
      <c r="R42" s="201"/>
      <c r="S42" s="469"/>
      <c r="T42" s="470"/>
      <c r="U42" s="201"/>
      <c r="V42" s="469"/>
      <c r="W42" s="470"/>
    </row>
    <row r="43" spans="1:23" ht="15.6" hidden="1" x14ac:dyDescent="0.25">
      <c r="A43" s="742"/>
      <c r="B43" s="742"/>
      <c r="C43" s="743" t="s">
        <v>102</v>
      </c>
      <c r="D43" s="610" t="s">
        <v>1531</v>
      </c>
      <c r="E43" s="15" t="s">
        <v>60</v>
      </c>
      <c r="F43" s="15"/>
      <c r="G43" s="124"/>
      <c r="H43" s="467">
        <f t="shared" si="2"/>
        <v>0</v>
      </c>
      <c r="I43" s="15"/>
      <c r="J43" s="461"/>
      <c r="K43" s="467">
        <f t="shared" si="3"/>
        <v>0</v>
      </c>
      <c r="L43" s="201"/>
      <c r="M43" s="495"/>
      <c r="N43" s="470"/>
      <c r="O43" s="470"/>
      <c r="P43" s="470"/>
      <c r="Q43" s="470"/>
      <c r="R43" s="201"/>
      <c r="S43" s="495"/>
      <c r="T43" s="470"/>
      <c r="U43" s="201"/>
      <c r="V43" s="495"/>
      <c r="W43" s="470"/>
    </row>
    <row r="44" spans="1:23" ht="15.6" hidden="1" x14ac:dyDescent="0.25">
      <c r="A44" s="742"/>
      <c r="B44" s="742"/>
      <c r="C44" s="743" t="s">
        <v>104</v>
      </c>
      <c r="D44" s="610" t="s">
        <v>1531</v>
      </c>
      <c r="E44" s="15" t="s">
        <v>60</v>
      </c>
      <c r="F44" s="15"/>
      <c r="G44" s="124"/>
      <c r="H44" s="467">
        <f t="shared" si="2"/>
        <v>0</v>
      </c>
      <c r="I44" s="15"/>
      <c r="J44" s="461"/>
      <c r="K44" s="467">
        <f t="shared" si="3"/>
        <v>0</v>
      </c>
      <c r="L44" s="201"/>
      <c r="M44" s="495"/>
      <c r="N44" s="470"/>
      <c r="O44" s="470"/>
      <c r="P44" s="470"/>
      <c r="Q44" s="470"/>
      <c r="R44" s="201"/>
      <c r="S44" s="495"/>
      <c r="T44" s="470"/>
      <c r="U44" s="201"/>
      <c r="V44" s="495"/>
      <c r="W44" s="470"/>
    </row>
    <row r="45" spans="1:23" ht="15.6" hidden="1" x14ac:dyDescent="0.25">
      <c r="A45" s="742"/>
      <c r="B45" s="742"/>
      <c r="C45" s="743" t="s">
        <v>106</v>
      </c>
      <c r="D45" s="610" t="s">
        <v>1531</v>
      </c>
      <c r="E45" s="15" t="s">
        <v>60</v>
      </c>
      <c r="F45" s="15"/>
      <c r="G45" s="124"/>
      <c r="H45" s="467">
        <f t="shared" si="2"/>
        <v>0</v>
      </c>
      <c r="I45" s="15"/>
      <c r="J45" s="461"/>
      <c r="K45" s="467">
        <f t="shared" si="3"/>
        <v>0</v>
      </c>
      <c r="L45" s="201"/>
      <c r="M45" s="495"/>
      <c r="N45" s="470"/>
      <c r="O45" s="470"/>
      <c r="P45" s="470"/>
      <c r="Q45" s="470"/>
      <c r="R45" s="201"/>
      <c r="S45" s="495"/>
      <c r="T45" s="470"/>
      <c r="U45" s="201"/>
      <c r="V45" s="495"/>
      <c r="W45" s="470"/>
    </row>
    <row r="46" spans="1:23" ht="15.6" hidden="1" x14ac:dyDescent="0.25">
      <c r="A46" s="742"/>
      <c r="B46" s="742"/>
      <c r="C46" s="743" t="s">
        <v>1532</v>
      </c>
      <c r="D46" s="610" t="s">
        <v>1531</v>
      </c>
      <c r="E46" s="15" t="s">
        <v>60</v>
      </c>
      <c r="F46" s="15"/>
      <c r="G46" s="124"/>
      <c r="H46" s="467">
        <f t="shared" si="2"/>
        <v>0</v>
      </c>
      <c r="I46" s="15"/>
      <c r="J46" s="461"/>
      <c r="K46" s="467">
        <f t="shared" si="3"/>
        <v>0</v>
      </c>
      <c r="L46" s="201"/>
      <c r="M46" s="495"/>
      <c r="N46" s="470"/>
      <c r="O46" s="470"/>
      <c r="P46" s="470"/>
      <c r="Q46" s="470"/>
      <c r="R46" s="201"/>
      <c r="S46" s="495"/>
      <c r="T46" s="470"/>
      <c r="U46" s="201"/>
      <c r="V46" s="495"/>
      <c r="W46" s="470"/>
    </row>
    <row r="47" spans="1:23" ht="15.6" hidden="1" x14ac:dyDescent="0.25">
      <c r="A47" s="742"/>
      <c r="B47" s="742"/>
      <c r="C47" s="743" t="s">
        <v>1533</v>
      </c>
      <c r="D47" s="610" t="s">
        <v>1531</v>
      </c>
      <c r="E47" s="15" t="s">
        <v>60</v>
      </c>
      <c r="F47" s="15"/>
      <c r="G47" s="124"/>
      <c r="H47" s="467">
        <f t="shared" si="2"/>
        <v>0</v>
      </c>
      <c r="I47" s="15"/>
      <c r="J47" s="461"/>
      <c r="K47" s="467">
        <f t="shared" si="3"/>
        <v>0</v>
      </c>
      <c r="L47" s="201"/>
      <c r="M47" s="495"/>
      <c r="N47" s="470"/>
      <c r="O47" s="470"/>
      <c r="P47" s="470"/>
      <c r="Q47" s="470"/>
      <c r="R47" s="201"/>
      <c r="S47" s="495"/>
      <c r="T47" s="470"/>
      <c r="U47" s="201"/>
      <c r="V47" s="495"/>
      <c r="W47" s="470"/>
    </row>
    <row r="48" spans="1:23" ht="26.4" hidden="1" x14ac:dyDescent="0.25">
      <c r="A48" s="742"/>
      <c r="B48" s="742"/>
      <c r="C48" s="743" t="s">
        <v>1534</v>
      </c>
      <c r="D48" s="610" t="s">
        <v>1535</v>
      </c>
      <c r="E48" s="15" t="s">
        <v>60</v>
      </c>
      <c r="F48" s="15"/>
      <c r="G48" s="124"/>
      <c r="H48" s="467">
        <f t="shared" si="2"/>
        <v>0</v>
      </c>
      <c r="I48" s="15"/>
      <c r="J48" s="461"/>
      <c r="K48" s="467">
        <f t="shared" si="3"/>
        <v>0</v>
      </c>
      <c r="L48" s="201"/>
      <c r="M48" s="495"/>
      <c r="N48" s="470"/>
      <c r="O48" s="470"/>
      <c r="P48" s="470"/>
      <c r="Q48" s="470"/>
      <c r="R48" s="201"/>
      <c r="S48" s="495"/>
      <c r="T48" s="470"/>
      <c r="U48" s="201"/>
      <c r="V48" s="495"/>
      <c r="W48" s="470"/>
    </row>
    <row r="49" spans="1:23" ht="15.6" hidden="1" x14ac:dyDescent="0.25">
      <c r="A49" s="742"/>
      <c r="B49" s="742"/>
      <c r="C49" s="743" t="s">
        <v>1536</v>
      </c>
      <c r="D49" s="610" t="s">
        <v>1537</v>
      </c>
      <c r="E49" s="15" t="s">
        <v>60</v>
      </c>
      <c r="F49" s="15"/>
      <c r="G49" s="124"/>
      <c r="H49" s="467">
        <f t="shared" si="2"/>
        <v>0</v>
      </c>
      <c r="I49" s="15"/>
      <c r="J49" s="461"/>
      <c r="K49" s="467">
        <f t="shared" si="3"/>
        <v>0</v>
      </c>
      <c r="L49" s="201"/>
      <c r="M49" s="495"/>
      <c r="N49" s="470"/>
      <c r="O49" s="470"/>
      <c r="P49" s="470"/>
      <c r="Q49" s="470"/>
      <c r="R49" s="201"/>
      <c r="S49" s="495"/>
      <c r="T49" s="470"/>
      <c r="U49" s="201"/>
      <c r="V49" s="495"/>
      <c r="W49" s="470"/>
    </row>
    <row r="50" spans="1:23" ht="15.6" hidden="1" x14ac:dyDescent="0.25">
      <c r="A50" s="742"/>
      <c r="B50" s="742"/>
      <c r="C50" s="743" t="s">
        <v>1538</v>
      </c>
      <c r="D50" s="610" t="s">
        <v>1539</v>
      </c>
      <c r="E50" s="15" t="s">
        <v>60</v>
      </c>
      <c r="F50" s="15"/>
      <c r="G50" s="124"/>
      <c r="H50" s="467">
        <f t="shared" si="2"/>
        <v>0</v>
      </c>
      <c r="I50" s="15"/>
      <c r="J50" s="461"/>
      <c r="K50" s="467">
        <f t="shared" si="3"/>
        <v>0</v>
      </c>
      <c r="L50" s="201"/>
      <c r="M50" s="495"/>
      <c r="N50" s="470"/>
      <c r="O50" s="470"/>
      <c r="P50" s="470"/>
      <c r="Q50" s="470"/>
      <c r="R50" s="201"/>
      <c r="S50" s="495"/>
      <c r="T50" s="470"/>
      <c r="U50" s="201"/>
      <c r="V50" s="495"/>
      <c r="W50" s="470"/>
    </row>
    <row r="51" spans="1:23" ht="26.4" hidden="1" x14ac:dyDescent="0.25">
      <c r="A51" s="742"/>
      <c r="B51" s="742"/>
      <c r="C51" s="743" t="s">
        <v>1540</v>
      </c>
      <c r="D51" s="610" t="s">
        <v>1541</v>
      </c>
      <c r="E51" s="15" t="s">
        <v>60</v>
      </c>
      <c r="F51" s="15"/>
      <c r="G51" s="124"/>
      <c r="H51" s="467">
        <f t="shared" si="2"/>
        <v>0</v>
      </c>
      <c r="I51" s="15"/>
      <c r="J51" s="461"/>
      <c r="K51" s="467">
        <f t="shared" si="3"/>
        <v>0</v>
      </c>
      <c r="L51" s="201"/>
      <c r="M51" s="495"/>
      <c r="N51" s="470"/>
      <c r="O51" s="470"/>
      <c r="P51" s="470"/>
      <c r="Q51" s="470"/>
      <c r="R51" s="201"/>
      <c r="S51" s="495"/>
      <c r="T51" s="470"/>
      <c r="U51" s="201"/>
      <c r="V51" s="495"/>
      <c r="W51" s="470"/>
    </row>
    <row r="52" spans="1:23" ht="26.4" hidden="1" x14ac:dyDescent="0.25">
      <c r="A52" s="742"/>
      <c r="B52" s="742"/>
      <c r="C52" s="743" t="s">
        <v>1542</v>
      </c>
      <c r="D52" s="610" t="s">
        <v>4655</v>
      </c>
      <c r="E52" s="15" t="s">
        <v>60</v>
      </c>
      <c r="F52" s="15"/>
      <c r="G52" s="124"/>
      <c r="H52" s="467">
        <f t="shared" si="2"/>
        <v>0</v>
      </c>
      <c r="I52" s="15"/>
      <c r="J52" s="461"/>
      <c r="K52" s="467">
        <f t="shared" si="3"/>
        <v>0</v>
      </c>
      <c r="L52" s="201"/>
      <c r="M52" s="495"/>
      <c r="N52" s="470"/>
      <c r="O52" s="470"/>
      <c r="P52" s="470"/>
      <c r="Q52" s="470"/>
      <c r="R52" s="201"/>
      <c r="S52" s="495"/>
      <c r="T52" s="470"/>
      <c r="U52" s="201"/>
      <c r="V52" s="495"/>
      <c r="W52" s="470"/>
    </row>
    <row r="53" spans="1:23" hidden="1" x14ac:dyDescent="0.25">
      <c r="A53" s="742"/>
      <c r="B53" s="742" t="s">
        <v>1562</v>
      </c>
      <c r="C53" s="743"/>
      <c r="D53" s="610" t="s">
        <v>1545</v>
      </c>
      <c r="E53" s="15"/>
      <c r="F53" s="15"/>
      <c r="G53" s="124"/>
      <c r="H53" s="123"/>
      <c r="I53" s="15"/>
      <c r="J53" s="461"/>
      <c r="K53" s="123"/>
      <c r="L53" s="201"/>
      <c r="M53" s="495"/>
      <c r="N53" s="504"/>
      <c r="O53" s="504"/>
      <c r="P53" s="504"/>
      <c r="Q53" s="504"/>
      <c r="R53" s="201"/>
      <c r="S53" s="495"/>
      <c r="T53" s="504"/>
      <c r="U53" s="201"/>
      <c r="V53" s="495"/>
      <c r="W53" s="504"/>
    </row>
    <row r="54" spans="1:23" ht="15.6" hidden="1" x14ac:dyDescent="0.25">
      <c r="A54" s="742"/>
      <c r="B54" s="742"/>
      <c r="C54" s="743" t="s">
        <v>86</v>
      </c>
      <c r="D54" s="610" t="s">
        <v>1546</v>
      </c>
      <c r="E54" s="15" t="s">
        <v>60</v>
      </c>
      <c r="F54" s="15"/>
      <c r="G54" s="124"/>
      <c r="H54" s="467">
        <f>F54*G54</f>
        <v>0</v>
      </c>
      <c r="I54" s="15"/>
      <c r="J54" s="461"/>
      <c r="K54" s="467">
        <f>I54*J54</f>
        <v>0</v>
      </c>
      <c r="L54" s="201"/>
      <c r="M54" s="495"/>
      <c r="N54" s="470"/>
      <c r="O54" s="470"/>
      <c r="P54" s="470"/>
      <c r="Q54" s="470"/>
      <c r="R54" s="201"/>
      <c r="S54" s="495"/>
      <c r="T54" s="470"/>
      <c r="U54" s="201"/>
      <c r="V54" s="495"/>
      <c r="W54" s="470"/>
    </row>
    <row r="55" spans="1:23" ht="15.6" hidden="1" x14ac:dyDescent="0.25">
      <c r="A55" s="742"/>
      <c r="B55" s="742"/>
      <c r="C55" s="743" t="s">
        <v>89</v>
      </c>
      <c r="D55" s="610" t="s">
        <v>1547</v>
      </c>
      <c r="E55" s="15" t="s">
        <v>60</v>
      </c>
      <c r="F55" s="15"/>
      <c r="G55" s="124"/>
      <c r="H55" s="467">
        <f>F55*G55</f>
        <v>0</v>
      </c>
      <c r="I55" s="15"/>
      <c r="J55" s="461"/>
      <c r="K55" s="467">
        <f>I55*J55</f>
        <v>0</v>
      </c>
      <c r="L55" s="201"/>
      <c r="M55" s="495"/>
      <c r="N55" s="470"/>
      <c r="O55" s="470"/>
      <c r="P55" s="470"/>
      <c r="Q55" s="470"/>
      <c r="R55" s="201"/>
      <c r="S55" s="495"/>
      <c r="T55" s="470"/>
      <c r="U55" s="201"/>
      <c r="V55" s="495"/>
      <c r="W55" s="470"/>
    </row>
    <row r="56" spans="1:23" hidden="1" x14ac:dyDescent="0.25">
      <c r="A56" s="742"/>
      <c r="B56" s="742" t="s">
        <v>1563</v>
      </c>
      <c r="C56" s="743"/>
      <c r="D56" s="610" t="s">
        <v>1549</v>
      </c>
      <c r="E56" s="15" t="s">
        <v>1564</v>
      </c>
      <c r="F56" s="15"/>
      <c r="G56" s="124"/>
      <c r="H56" s="467">
        <f>F56*G56</f>
        <v>0</v>
      </c>
      <c r="I56" s="15"/>
      <c r="J56" s="461"/>
      <c r="K56" s="467">
        <f>I56*J56</f>
        <v>0</v>
      </c>
      <c r="L56" s="201"/>
      <c r="M56" s="495"/>
      <c r="N56" s="470"/>
      <c r="O56" s="470"/>
      <c r="P56" s="470"/>
      <c r="Q56" s="470"/>
      <c r="R56" s="201"/>
      <c r="S56" s="495"/>
      <c r="T56" s="470"/>
      <c r="U56" s="201"/>
      <c r="V56" s="495"/>
      <c r="W56" s="470"/>
    </row>
    <row r="57" spans="1:23" ht="26.4" hidden="1" x14ac:dyDescent="0.25">
      <c r="A57" s="742"/>
      <c r="B57" s="742" t="s">
        <v>1565</v>
      </c>
      <c r="C57" s="743"/>
      <c r="D57" s="610" t="s">
        <v>1551</v>
      </c>
      <c r="E57" s="15" t="s">
        <v>1564</v>
      </c>
      <c r="F57" s="15"/>
      <c r="G57" s="124"/>
      <c r="H57" s="467">
        <f>F57*G57</f>
        <v>0</v>
      </c>
      <c r="I57" s="15"/>
      <c r="J57" s="461"/>
      <c r="K57" s="467">
        <f>I57*J57</f>
        <v>0</v>
      </c>
      <c r="L57" s="201"/>
      <c r="M57" s="495"/>
      <c r="N57" s="470"/>
      <c r="O57" s="470"/>
      <c r="P57" s="470"/>
      <c r="Q57" s="470"/>
      <c r="R57" s="201"/>
      <c r="S57" s="495"/>
      <c r="T57" s="470"/>
      <c r="U57" s="201"/>
      <c r="V57" s="495"/>
      <c r="W57" s="470"/>
    </row>
    <row r="58" spans="1:23" hidden="1" x14ac:dyDescent="0.25">
      <c r="A58" s="742"/>
      <c r="B58" s="742" t="s">
        <v>1566</v>
      </c>
      <c r="C58" s="743"/>
      <c r="D58" s="610" t="s">
        <v>1553</v>
      </c>
      <c r="E58" s="15"/>
      <c r="F58" s="15"/>
      <c r="G58" s="124"/>
      <c r="H58" s="123"/>
      <c r="I58" s="15"/>
      <c r="J58" s="461"/>
      <c r="K58" s="123"/>
      <c r="L58" s="201"/>
      <c r="M58" s="495"/>
      <c r="N58" s="504"/>
      <c r="O58" s="504"/>
      <c r="P58" s="504"/>
      <c r="Q58" s="504"/>
      <c r="R58" s="201"/>
      <c r="S58" s="495"/>
      <c r="T58" s="504"/>
      <c r="U58" s="201"/>
      <c r="V58" s="495"/>
      <c r="W58" s="504"/>
    </row>
    <row r="59" spans="1:23" ht="15.6" hidden="1" x14ac:dyDescent="0.25">
      <c r="A59" s="742"/>
      <c r="B59" s="742"/>
      <c r="C59" s="743" t="s">
        <v>86</v>
      </c>
      <c r="D59" s="610" t="s">
        <v>1554</v>
      </c>
      <c r="E59" s="15" t="s">
        <v>60</v>
      </c>
      <c r="F59" s="15"/>
      <c r="G59" s="124"/>
      <c r="H59" s="467">
        <f>F59*G59</f>
        <v>0</v>
      </c>
      <c r="I59" s="15"/>
      <c r="J59" s="461"/>
      <c r="K59" s="467">
        <f>I59*J59</f>
        <v>0</v>
      </c>
      <c r="L59" s="201"/>
      <c r="M59" s="495"/>
      <c r="N59" s="470"/>
      <c r="O59" s="470"/>
      <c r="P59" s="470"/>
      <c r="Q59" s="470"/>
      <c r="R59" s="201"/>
      <c r="S59" s="495"/>
      <c r="T59" s="470"/>
      <c r="U59" s="201"/>
      <c r="V59" s="495"/>
      <c r="W59" s="470"/>
    </row>
    <row r="60" spans="1:23" ht="15.6" hidden="1" x14ac:dyDescent="0.25">
      <c r="A60" s="742"/>
      <c r="B60" s="742"/>
      <c r="C60" s="743" t="s">
        <v>1533</v>
      </c>
      <c r="D60" s="610" t="s">
        <v>5015</v>
      </c>
      <c r="E60" s="15" t="s">
        <v>60</v>
      </c>
      <c r="F60" s="15"/>
      <c r="G60" s="124"/>
      <c r="H60" s="467"/>
      <c r="I60" s="15">
        <f>+'C5.3'!F25</f>
        <v>0</v>
      </c>
      <c r="J60" s="461">
        <v>500</v>
      </c>
      <c r="K60" s="467">
        <f t="shared" ref="K60" si="4">I60*J60</f>
        <v>0</v>
      </c>
      <c r="L60" s="201"/>
      <c r="M60" s="495"/>
      <c r="N60" s="470"/>
      <c r="O60" s="470"/>
      <c r="P60" s="470"/>
      <c r="Q60" s="470"/>
      <c r="R60" s="201"/>
      <c r="S60" s="495"/>
      <c r="T60" s="470"/>
      <c r="U60" s="201"/>
      <c r="V60" s="495"/>
      <c r="W60" s="470"/>
    </row>
    <row r="61" spans="1:23" ht="15.6" hidden="1" x14ac:dyDescent="0.25">
      <c r="A61" s="742"/>
      <c r="B61" s="742"/>
      <c r="C61" s="743" t="s">
        <v>89</v>
      </c>
      <c r="D61" s="610" t="s">
        <v>1555</v>
      </c>
      <c r="E61" s="15" t="s">
        <v>60</v>
      </c>
      <c r="F61" s="15">
        <v>0</v>
      </c>
      <c r="G61" s="896">
        <v>550</v>
      </c>
      <c r="H61" s="467">
        <f>F61*G61</f>
        <v>0</v>
      </c>
      <c r="I61" s="15"/>
      <c r="J61" s="468">
        <v>550</v>
      </c>
      <c r="K61" s="467">
        <f>I61*J61</f>
        <v>0</v>
      </c>
      <c r="L61" s="201"/>
      <c r="M61" s="469"/>
      <c r="N61" s="470"/>
      <c r="O61" s="470"/>
      <c r="P61" s="470"/>
      <c r="Q61" s="470"/>
      <c r="R61" s="201"/>
      <c r="S61" s="469"/>
      <c r="T61" s="470"/>
      <c r="U61" s="201"/>
      <c r="V61" s="469"/>
      <c r="W61" s="470"/>
    </row>
    <row r="62" spans="1:23" ht="15.6" hidden="1" x14ac:dyDescent="0.25">
      <c r="A62" s="742"/>
      <c r="B62" s="742"/>
      <c r="C62" s="743" t="s">
        <v>17</v>
      </c>
      <c r="D62" s="610" t="s">
        <v>1556</v>
      </c>
      <c r="E62" s="15" t="s">
        <v>60</v>
      </c>
      <c r="F62" s="15"/>
      <c r="G62" s="124"/>
      <c r="H62" s="467">
        <f>F62*G62</f>
        <v>0</v>
      </c>
      <c r="I62" s="15"/>
      <c r="J62" s="461"/>
      <c r="K62" s="467">
        <f>I62*J62</f>
        <v>0</v>
      </c>
      <c r="L62" s="201"/>
      <c r="M62" s="495"/>
      <c r="N62" s="470"/>
      <c r="O62" s="470"/>
      <c r="P62" s="470"/>
      <c r="Q62" s="470"/>
      <c r="R62" s="201"/>
      <c r="S62" s="495"/>
      <c r="T62" s="470"/>
      <c r="U62" s="201"/>
      <c r="V62" s="495"/>
      <c r="W62" s="470"/>
    </row>
    <row r="63" spans="1:23" ht="15.6" hidden="1" x14ac:dyDescent="0.25">
      <c r="A63" s="742"/>
      <c r="B63" s="742" t="s">
        <v>1567</v>
      </c>
      <c r="C63" s="743"/>
      <c r="D63" s="610" t="s">
        <v>1558</v>
      </c>
      <c r="E63" s="15" t="s">
        <v>60</v>
      </c>
      <c r="F63" s="15"/>
      <c r="G63" s="124"/>
      <c r="H63" s="467">
        <f>F63*G63</f>
        <v>0</v>
      </c>
      <c r="I63" s="15"/>
      <c r="J63" s="461"/>
      <c r="K63" s="467">
        <f>I63*J63</f>
        <v>0</v>
      </c>
      <c r="L63" s="201"/>
      <c r="M63" s="495"/>
      <c r="N63" s="470"/>
      <c r="O63" s="470"/>
      <c r="P63" s="470"/>
      <c r="Q63" s="470"/>
      <c r="R63" s="201"/>
      <c r="S63" s="495"/>
      <c r="T63" s="470"/>
      <c r="U63" s="201"/>
      <c r="V63" s="495"/>
      <c r="W63" s="470"/>
    </row>
    <row r="64" spans="1:23" ht="39.6" hidden="1" x14ac:dyDescent="0.25">
      <c r="A64" s="742" t="s">
        <v>1568</v>
      </c>
      <c r="B64" s="742"/>
      <c r="C64" s="743"/>
      <c r="D64" s="607" t="s">
        <v>1569</v>
      </c>
      <c r="E64" s="15"/>
      <c r="F64" s="15"/>
      <c r="G64" s="124"/>
      <c r="H64" s="123"/>
      <c r="I64" s="15"/>
      <c r="J64" s="461"/>
      <c r="K64" s="123"/>
      <c r="L64" s="201"/>
      <c r="M64" s="495"/>
      <c r="N64" s="504"/>
      <c r="O64" s="504"/>
      <c r="P64" s="504"/>
      <c r="Q64" s="504"/>
      <c r="R64" s="201"/>
      <c r="S64" s="495"/>
      <c r="T64" s="504"/>
      <c r="U64" s="201"/>
      <c r="V64" s="495"/>
      <c r="W64" s="504"/>
    </row>
    <row r="65" spans="1:23" hidden="1" x14ac:dyDescent="0.25">
      <c r="A65" s="742"/>
      <c r="B65" s="742" t="s">
        <v>1570</v>
      </c>
      <c r="C65" s="743"/>
      <c r="D65" s="610" t="s">
        <v>1571</v>
      </c>
      <c r="E65" s="15" t="s">
        <v>68</v>
      </c>
      <c r="F65" s="15" t="s">
        <v>69</v>
      </c>
      <c r="G65" s="15" t="s">
        <v>70</v>
      </c>
      <c r="H65" s="123"/>
      <c r="I65" s="15"/>
      <c r="J65" s="15" t="s">
        <v>70</v>
      </c>
      <c r="K65" s="123"/>
      <c r="L65" s="201"/>
      <c r="M65" s="201"/>
      <c r="N65" s="504"/>
      <c r="O65" s="504"/>
      <c r="P65" s="504"/>
      <c r="Q65" s="504"/>
      <c r="R65" s="201"/>
      <c r="S65" s="201"/>
      <c r="T65" s="504"/>
      <c r="U65" s="201"/>
      <c r="V65" s="201"/>
      <c r="W65" s="504"/>
    </row>
    <row r="66" spans="1:23" ht="26.4" hidden="1" x14ac:dyDescent="0.25">
      <c r="A66" s="742"/>
      <c r="B66" s="742" t="s">
        <v>1572</v>
      </c>
      <c r="C66" s="743"/>
      <c r="D66" s="610" t="s">
        <v>1573</v>
      </c>
      <c r="E66" s="15" t="s">
        <v>73</v>
      </c>
      <c r="F66" s="124">
        <f>H65</f>
        <v>0</v>
      </c>
      <c r="G66" s="882"/>
      <c r="H66" s="123">
        <f>F66*G66</f>
        <v>0</v>
      </c>
      <c r="I66" s="461"/>
      <c r="J66" s="883"/>
      <c r="K66" s="123">
        <f>I66*J66</f>
        <v>0</v>
      </c>
      <c r="L66" s="495"/>
      <c r="M66" s="884"/>
      <c r="N66" s="504"/>
      <c r="O66" s="504"/>
      <c r="P66" s="504"/>
      <c r="Q66" s="504"/>
      <c r="R66" s="495"/>
      <c r="S66" s="884"/>
      <c r="T66" s="504"/>
      <c r="U66" s="495"/>
      <c r="V66" s="884"/>
      <c r="W66" s="504"/>
    </row>
    <row r="67" spans="1:23" x14ac:dyDescent="0.25">
      <c r="A67" s="742" t="s">
        <v>1574</v>
      </c>
      <c r="B67" s="742"/>
      <c r="C67" s="743"/>
      <c r="D67" s="607" t="s">
        <v>1575</v>
      </c>
      <c r="E67" s="15"/>
      <c r="F67" s="15"/>
      <c r="G67" s="15"/>
      <c r="H67" s="123"/>
      <c r="I67" s="15"/>
      <c r="J67" s="15"/>
      <c r="K67" s="123"/>
      <c r="L67" s="201"/>
      <c r="M67" s="201"/>
      <c r="N67" s="504"/>
      <c r="O67" s="504"/>
      <c r="P67" s="504"/>
      <c r="Q67" s="504"/>
      <c r="R67" s="201"/>
      <c r="S67" s="201"/>
      <c r="T67" s="504"/>
      <c r="U67" s="201"/>
      <c r="V67" s="201"/>
      <c r="W67" s="504"/>
    </row>
    <row r="68" spans="1:23" x14ac:dyDescent="0.25">
      <c r="A68" s="742"/>
      <c r="B68" s="742" t="s">
        <v>1576</v>
      </c>
      <c r="C68" s="743"/>
      <c r="D68" s="610" t="s">
        <v>1577</v>
      </c>
      <c r="E68" s="15" t="s">
        <v>619</v>
      </c>
      <c r="F68" s="15">
        <v>35</v>
      </c>
      <c r="G68" s="897">
        <v>2400</v>
      </c>
      <c r="H68" s="467">
        <f>F68*G68</f>
        <v>84000</v>
      </c>
      <c r="I68" s="900">
        <f>'C5.4'!I17</f>
        <v>154.85600999999997</v>
      </c>
      <c r="J68" s="511"/>
      <c r="K68" s="467">
        <f>I68*J68</f>
        <v>0</v>
      </c>
      <c r="L68" s="902"/>
      <c r="M68" s="469"/>
      <c r="N68" s="470"/>
      <c r="O68" s="902"/>
      <c r="P68" s="469"/>
      <c r="Q68" s="470"/>
      <c r="R68" s="201"/>
      <c r="S68" s="469"/>
      <c r="T68" s="470"/>
      <c r="U68" s="902"/>
      <c r="V68" s="469"/>
      <c r="W68" s="470"/>
    </row>
    <row r="69" spans="1:23" hidden="1" x14ac:dyDescent="0.25">
      <c r="A69" s="742"/>
      <c r="B69" s="742" t="s">
        <v>1578</v>
      </c>
      <c r="C69" s="743"/>
      <c r="D69" s="610" t="s">
        <v>1579</v>
      </c>
      <c r="E69" s="15" t="s">
        <v>619</v>
      </c>
      <c r="F69" s="15"/>
      <c r="G69" s="124"/>
      <c r="H69" s="467">
        <f>F69*G69</f>
        <v>0</v>
      </c>
      <c r="I69" s="15"/>
      <c r="J69" s="461"/>
      <c r="K69" s="467">
        <f>I69*J69</f>
        <v>0</v>
      </c>
      <c r="L69" s="201"/>
      <c r="M69" s="495"/>
      <c r="N69" s="470"/>
      <c r="O69" s="470"/>
      <c r="P69" s="470"/>
      <c r="Q69" s="470"/>
      <c r="R69" s="201"/>
      <c r="S69" s="495"/>
      <c r="T69" s="470"/>
      <c r="U69" s="201"/>
      <c r="V69" s="495"/>
      <c r="W69" s="470"/>
    </row>
    <row r="70" spans="1:23" hidden="1" x14ac:dyDescent="0.25">
      <c r="A70" s="742"/>
      <c r="B70" s="742" t="s">
        <v>1580</v>
      </c>
      <c r="C70" s="743"/>
      <c r="D70" s="610" t="s">
        <v>1581</v>
      </c>
      <c r="E70" s="15" t="s">
        <v>619</v>
      </c>
      <c r="F70" s="15"/>
      <c r="G70" s="124"/>
      <c r="H70" s="467">
        <f>F70*G70</f>
        <v>0</v>
      </c>
      <c r="I70" s="15"/>
      <c r="J70" s="461"/>
      <c r="K70" s="467">
        <f>I70*J70</f>
        <v>0</v>
      </c>
      <c r="L70" s="201"/>
      <c r="M70" s="495"/>
      <c r="N70" s="470"/>
      <c r="O70" s="470"/>
      <c r="P70" s="470"/>
      <c r="Q70" s="470"/>
      <c r="R70" s="201"/>
      <c r="S70" s="495"/>
      <c r="T70" s="470"/>
      <c r="U70" s="201"/>
      <c r="V70" s="495"/>
      <c r="W70" s="470"/>
    </row>
    <row r="71" spans="1:23" hidden="1" x14ac:dyDescent="0.25">
      <c r="A71" s="742" t="s">
        <v>1582</v>
      </c>
      <c r="B71" s="742"/>
      <c r="C71" s="743"/>
      <c r="D71" s="625" t="s">
        <v>1583</v>
      </c>
      <c r="E71" s="15"/>
      <c r="F71" s="15"/>
      <c r="G71" s="15"/>
      <c r="H71" s="123"/>
      <c r="I71" s="15"/>
      <c r="J71" s="15"/>
      <c r="K71" s="123"/>
      <c r="L71" s="201"/>
      <c r="M71" s="201"/>
      <c r="N71" s="504"/>
      <c r="O71" s="504"/>
      <c r="P71" s="504"/>
      <c r="Q71" s="504"/>
      <c r="R71" s="201"/>
      <c r="S71" s="201"/>
      <c r="T71" s="504"/>
      <c r="U71" s="201"/>
      <c r="V71" s="201"/>
      <c r="W71" s="504"/>
    </row>
    <row r="72" spans="1:23" hidden="1" x14ac:dyDescent="0.25">
      <c r="A72" s="742"/>
      <c r="B72" s="742" t="s">
        <v>1584</v>
      </c>
      <c r="C72" s="743"/>
      <c r="D72" s="610" t="s">
        <v>5356</v>
      </c>
      <c r="E72" s="15" t="s">
        <v>619</v>
      </c>
      <c r="F72" s="15">
        <v>0</v>
      </c>
      <c r="G72" s="901">
        <v>580</v>
      </c>
      <c r="H72" s="467">
        <f>F72*G72</f>
        <v>0</v>
      </c>
      <c r="I72" s="15"/>
      <c r="J72" s="468">
        <v>580</v>
      </c>
      <c r="K72" s="467">
        <f>I72*J72</f>
        <v>0</v>
      </c>
      <c r="L72" s="201"/>
      <c r="M72" s="469"/>
      <c r="N72" s="470"/>
      <c r="O72" s="470"/>
      <c r="P72" s="470"/>
      <c r="Q72" s="470"/>
      <c r="R72" s="201"/>
      <c r="S72" s="469"/>
      <c r="T72" s="470"/>
      <c r="U72" s="201"/>
      <c r="V72" s="469"/>
      <c r="W72" s="470"/>
    </row>
    <row r="73" spans="1:23" ht="26.4" hidden="1" x14ac:dyDescent="0.25">
      <c r="A73" s="742"/>
      <c r="B73" s="742" t="s">
        <v>1585</v>
      </c>
      <c r="C73" s="743"/>
      <c r="D73" s="610" t="s">
        <v>5357</v>
      </c>
      <c r="E73" s="15" t="s">
        <v>1586</v>
      </c>
      <c r="F73" s="15">
        <v>16000</v>
      </c>
      <c r="G73" s="896">
        <v>12.5</v>
      </c>
      <c r="H73" s="467">
        <f>F73*G73</f>
        <v>200000</v>
      </c>
      <c r="I73" s="15"/>
      <c r="J73" s="468">
        <v>15</v>
      </c>
      <c r="K73" s="467">
        <f>I73*J73</f>
        <v>0</v>
      </c>
      <c r="L73" s="201"/>
      <c r="M73" s="469"/>
      <c r="N73" s="470"/>
      <c r="O73" s="470"/>
      <c r="P73" s="470"/>
      <c r="Q73" s="470"/>
      <c r="R73" s="201"/>
      <c r="S73" s="469"/>
      <c r="T73" s="470"/>
      <c r="U73" s="899"/>
      <c r="V73" s="469"/>
      <c r="W73" s="470"/>
    </row>
    <row r="74" spans="1:23" ht="26.4" hidden="1" x14ac:dyDescent="0.25">
      <c r="A74" s="742" t="s">
        <v>1587</v>
      </c>
      <c r="B74" s="742"/>
      <c r="C74" s="743"/>
      <c r="D74" s="625" t="s">
        <v>5358</v>
      </c>
      <c r="E74" s="15" t="s">
        <v>619</v>
      </c>
      <c r="F74" s="15"/>
      <c r="G74" s="124"/>
      <c r="H74" s="467">
        <f>F74*G74</f>
        <v>0</v>
      </c>
      <c r="I74" s="15"/>
      <c r="J74" s="461"/>
      <c r="K74" s="467">
        <f>I74*J74</f>
        <v>0</v>
      </c>
      <c r="L74" s="201"/>
      <c r="M74" s="495"/>
      <c r="N74" s="470"/>
      <c r="O74" s="470"/>
      <c r="P74" s="470"/>
      <c r="Q74" s="470"/>
      <c r="R74" s="201"/>
      <c r="S74" s="495"/>
      <c r="T74" s="470"/>
      <c r="U74" s="201"/>
      <c r="V74" s="495"/>
      <c r="W74" s="470"/>
    </row>
    <row r="75" spans="1:23" ht="39.6" hidden="1" x14ac:dyDescent="0.25">
      <c r="A75" s="742" t="s">
        <v>1588</v>
      </c>
      <c r="B75" s="742"/>
      <c r="C75" s="743"/>
      <c r="D75" s="625" t="s">
        <v>1589</v>
      </c>
      <c r="E75" s="15"/>
      <c r="F75" s="15"/>
      <c r="G75" s="15"/>
      <c r="H75" s="123"/>
      <c r="I75" s="15"/>
      <c r="J75" s="15"/>
      <c r="K75" s="123"/>
      <c r="L75" s="201"/>
      <c r="M75" s="201"/>
      <c r="N75" s="504"/>
      <c r="O75" s="504"/>
      <c r="P75" s="504"/>
      <c r="Q75" s="504"/>
      <c r="R75" s="201"/>
      <c r="S75" s="201"/>
      <c r="T75" s="504"/>
      <c r="U75" s="201"/>
      <c r="V75" s="201"/>
      <c r="W75" s="504"/>
    </row>
    <row r="76" spans="1:23" hidden="1" x14ac:dyDescent="0.25">
      <c r="A76" s="742"/>
      <c r="B76" s="742" t="s">
        <v>1590</v>
      </c>
      <c r="C76" s="743"/>
      <c r="D76" s="610" t="s">
        <v>1591</v>
      </c>
      <c r="E76" s="15" t="s">
        <v>68</v>
      </c>
      <c r="F76" s="15" t="s">
        <v>69</v>
      </c>
      <c r="G76" s="15" t="s">
        <v>70</v>
      </c>
      <c r="H76" s="123"/>
      <c r="I76" s="15" t="s">
        <v>69</v>
      </c>
      <c r="J76" s="15" t="s">
        <v>70</v>
      </c>
      <c r="K76" s="123"/>
      <c r="L76" s="201"/>
      <c r="M76" s="201"/>
      <c r="N76" s="504"/>
      <c r="O76" s="504"/>
      <c r="P76" s="504"/>
      <c r="Q76" s="504"/>
      <c r="R76" s="201"/>
      <c r="S76" s="201"/>
      <c r="T76" s="504"/>
      <c r="U76" s="201"/>
      <c r="V76" s="201"/>
      <c r="W76" s="504"/>
    </row>
    <row r="77" spans="1:23" ht="26.4" hidden="1" x14ac:dyDescent="0.25">
      <c r="A77" s="742"/>
      <c r="B77" s="742" t="s">
        <v>1592</v>
      </c>
      <c r="C77" s="743"/>
      <c r="D77" s="610" t="s">
        <v>1593</v>
      </c>
      <c r="E77" s="15" t="s">
        <v>73</v>
      </c>
      <c r="F77" s="124">
        <f>H76</f>
        <v>0</v>
      </c>
      <c r="G77" s="882"/>
      <c r="H77" s="123">
        <f>F77*G77</f>
        <v>0</v>
      </c>
      <c r="I77" s="124">
        <f>K76</f>
        <v>0</v>
      </c>
      <c r="J77" s="883"/>
      <c r="K77" s="123">
        <f>I77*J77</f>
        <v>0</v>
      </c>
      <c r="L77" s="495"/>
      <c r="M77" s="884"/>
      <c r="N77" s="504"/>
      <c r="O77" s="504"/>
      <c r="P77" s="504"/>
      <c r="Q77" s="504"/>
      <c r="R77" s="495"/>
      <c r="S77" s="884"/>
      <c r="T77" s="504"/>
      <c r="U77" s="495"/>
      <c r="V77" s="884"/>
      <c r="W77" s="504"/>
    </row>
    <row r="78" spans="1:23" x14ac:dyDescent="0.25">
      <c r="A78" s="610"/>
      <c r="B78" s="610"/>
      <c r="C78" s="15"/>
      <c r="D78" s="610"/>
      <c r="E78" s="15"/>
      <c r="F78" s="15"/>
      <c r="G78" s="15"/>
      <c r="H78" s="123"/>
      <c r="I78" s="15"/>
      <c r="J78" s="15"/>
      <c r="K78" s="123"/>
      <c r="L78" s="201"/>
      <c r="M78" s="201"/>
      <c r="N78" s="504"/>
      <c r="O78" s="504"/>
      <c r="P78" s="504"/>
      <c r="Q78" s="504"/>
      <c r="R78" s="201"/>
      <c r="S78" s="201"/>
      <c r="T78" s="504"/>
      <c r="U78" s="201"/>
      <c r="V78" s="201"/>
      <c r="W78" s="504"/>
    </row>
    <row r="79" spans="1:23" ht="13.8" thickBot="1" x14ac:dyDescent="0.3">
      <c r="A79" s="903"/>
      <c r="B79" s="903"/>
      <c r="C79" s="147"/>
      <c r="D79" s="903"/>
      <c r="E79" s="147"/>
      <c r="F79" s="147"/>
      <c r="G79" s="147"/>
      <c r="H79" s="170"/>
      <c r="I79" s="147"/>
      <c r="J79" s="147"/>
      <c r="K79" s="170"/>
      <c r="L79" s="201"/>
      <c r="M79" s="201"/>
      <c r="N79" s="504"/>
      <c r="O79" s="504"/>
      <c r="P79" s="504"/>
      <c r="Q79" s="504"/>
      <c r="R79" s="201"/>
      <c r="S79" s="201"/>
      <c r="T79" s="504"/>
      <c r="U79" s="201"/>
      <c r="V79" s="201"/>
      <c r="W79" s="504"/>
    </row>
    <row r="80" spans="1:23" ht="13.8" thickBot="1" x14ac:dyDescent="0.3">
      <c r="A80" s="635" t="s">
        <v>131</v>
      </c>
      <c r="B80" s="639"/>
      <c r="C80" s="639"/>
      <c r="D80" s="639"/>
      <c r="E80" s="593"/>
      <c r="F80" s="595"/>
      <c r="G80" s="595"/>
      <c r="H80" s="473">
        <f>SUM(H5:H79)</f>
        <v>284000</v>
      </c>
      <c r="I80" s="595"/>
      <c r="J80" s="595"/>
      <c r="K80" s="474">
        <f>SUM(K5:K79)</f>
        <v>0</v>
      </c>
      <c r="L80" s="604"/>
      <c r="M80" s="604"/>
      <c r="N80" s="470"/>
      <c r="O80" s="470"/>
      <c r="P80" s="470"/>
      <c r="Q80" s="470"/>
      <c r="R80" s="604"/>
      <c r="S80" s="604"/>
      <c r="T80" s="470"/>
      <c r="U80" s="604"/>
      <c r="V80" s="604"/>
      <c r="W80" s="470"/>
    </row>
    <row r="1048356" spans="5:5" x14ac:dyDescent="0.25">
      <c r="E1048356" s="10"/>
    </row>
  </sheetData>
  <sheetProtection algorithmName="SHA-512" hashValue="GmgjJrWR/dOKH1f3DDjBEGITCmvtGHotmL0jB2Us/aNIZkYUyiu9fDZfF8I6aIT2btv4d+8kg4WxMnXyIb48Nw==" saltValue="W4AaY7WTBzRvrrVuakoTWg==" spinCount="100000" sheet="1" objects="1" scenarios="1"/>
  <mergeCells count="6">
    <mergeCell ref="B1:D1"/>
    <mergeCell ref="U1:W1"/>
    <mergeCell ref="R1:T1"/>
    <mergeCell ref="L1:N1"/>
    <mergeCell ref="O1:Q1"/>
    <mergeCell ref="E1:K1"/>
  </mergeCells>
  <phoneticPr fontId="27" type="noConversion"/>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AE85-4865-4B0D-AEAD-12E43DCC0DF5}">
  <sheetPr codeName="Sheet19"/>
  <dimension ref="A1:H1048295"/>
  <sheetViews>
    <sheetView view="pageBreakPreview" zoomScaleNormal="100" zoomScaleSheetLayoutView="100" workbookViewId="0">
      <selection activeCell="H17" sqref="H17"/>
    </sheetView>
  </sheetViews>
  <sheetFormatPr defaultRowHeight="13.2" x14ac:dyDescent="0.25"/>
  <cols>
    <col min="1" max="1" width="9.33203125" style="38" customWidth="1"/>
    <col min="2" max="2" width="9" style="38" bestFit="1" customWidth="1"/>
    <col min="3" max="3" width="40.6640625" style="38" customWidth="1"/>
    <col min="4" max="4" width="23.3320312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1594</v>
      </c>
      <c r="B1" s="37"/>
      <c r="C1" s="37"/>
      <c r="D1" s="1082" t="s">
        <v>1595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1596</v>
      </c>
      <c r="B5" s="125"/>
      <c r="C5" s="98" t="s">
        <v>1376</v>
      </c>
      <c r="D5" s="15"/>
      <c r="E5" s="15"/>
      <c r="F5" s="15"/>
      <c r="G5" s="122"/>
    </row>
    <row r="6" spans="1:8" x14ac:dyDescent="0.25">
      <c r="A6" s="125"/>
      <c r="B6" s="125" t="s">
        <v>1597</v>
      </c>
      <c r="C6" s="73" t="s">
        <v>1598</v>
      </c>
      <c r="D6" s="80" t="s">
        <v>68</v>
      </c>
      <c r="E6" s="15" t="s">
        <v>69</v>
      </c>
      <c r="F6" s="15" t="s">
        <v>70</v>
      </c>
      <c r="G6" s="121"/>
    </row>
    <row r="7" spans="1:8" ht="26.4" x14ac:dyDescent="0.25">
      <c r="A7" s="125"/>
      <c r="B7" s="125" t="s">
        <v>1599</v>
      </c>
      <c r="C7" s="73" t="s">
        <v>1600</v>
      </c>
      <c r="D7" s="80" t="s">
        <v>73</v>
      </c>
      <c r="E7" s="129">
        <f>G6</f>
        <v>0</v>
      </c>
      <c r="F7" s="127"/>
      <c r="G7" s="123">
        <f>F7*E7</f>
        <v>0</v>
      </c>
    </row>
    <row r="8" spans="1:8" ht="39.6" x14ac:dyDescent="0.25">
      <c r="A8" s="125" t="s">
        <v>1601</v>
      </c>
      <c r="B8" s="125"/>
      <c r="C8" s="98" t="s">
        <v>1602</v>
      </c>
      <c r="D8" s="15"/>
      <c r="E8" s="15"/>
      <c r="F8" s="15"/>
      <c r="G8" s="123"/>
    </row>
    <row r="9" spans="1:8" x14ac:dyDescent="0.25">
      <c r="A9" s="125"/>
      <c r="B9" s="125" t="s">
        <v>1603</v>
      </c>
      <c r="C9" s="73" t="s">
        <v>1604</v>
      </c>
      <c r="D9" s="80" t="s">
        <v>68</v>
      </c>
      <c r="E9" s="15" t="s">
        <v>69</v>
      </c>
      <c r="F9" s="15" t="s">
        <v>70</v>
      </c>
      <c r="G9" s="121"/>
    </row>
    <row r="10" spans="1:8" ht="26.4" x14ac:dyDescent="0.25">
      <c r="A10" s="125"/>
      <c r="B10" s="125" t="s">
        <v>1605</v>
      </c>
      <c r="C10" s="73" t="s">
        <v>1606</v>
      </c>
      <c r="D10" s="80" t="s">
        <v>73</v>
      </c>
      <c r="E10" s="129">
        <f>G8</f>
        <v>0</v>
      </c>
      <c r="F10" s="127"/>
      <c r="G10" s="123">
        <f>F10*E10</f>
        <v>0</v>
      </c>
    </row>
    <row r="11" spans="1:8" x14ac:dyDescent="0.25">
      <c r="A11" s="125"/>
      <c r="B11" s="125" t="s">
        <v>1607</v>
      </c>
      <c r="C11" s="73" t="s">
        <v>1608</v>
      </c>
      <c r="D11" s="80" t="s">
        <v>68</v>
      </c>
      <c r="E11" s="15" t="s">
        <v>69</v>
      </c>
      <c r="F11" s="15" t="s">
        <v>70</v>
      </c>
      <c r="G11" s="121"/>
    </row>
    <row r="12" spans="1:8" ht="26.4" x14ac:dyDescent="0.25">
      <c r="A12" s="125"/>
      <c r="B12" s="125" t="s">
        <v>1609</v>
      </c>
      <c r="C12" s="73" t="s">
        <v>1610</v>
      </c>
      <c r="D12" s="80" t="s">
        <v>73</v>
      </c>
      <c r="E12" s="129">
        <f>G10</f>
        <v>0</v>
      </c>
      <c r="F12" s="127"/>
      <c r="G12" s="123">
        <f>F12*E12</f>
        <v>0</v>
      </c>
    </row>
    <row r="13" spans="1:8" ht="26.4" x14ac:dyDescent="0.25">
      <c r="A13" s="125" t="s">
        <v>1611</v>
      </c>
      <c r="B13" s="125"/>
      <c r="C13" s="98" t="s">
        <v>1612</v>
      </c>
      <c r="D13" s="15"/>
      <c r="E13" s="15"/>
      <c r="F13" s="15"/>
      <c r="G13" s="123"/>
    </row>
    <row r="14" spans="1:8" x14ac:dyDescent="0.25">
      <c r="A14" s="125"/>
      <c r="B14" s="125" t="s">
        <v>1613</v>
      </c>
      <c r="C14" s="73" t="s">
        <v>1571</v>
      </c>
      <c r="D14" s="80" t="s">
        <v>68</v>
      </c>
      <c r="E14" s="15" t="s">
        <v>69</v>
      </c>
      <c r="F14" s="15" t="s">
        <v>70</v>
      </c>
      <c r="G14" s="121"/>
    </row>
    <row r="15" spans="1:8" ht="26.4" x14ac:dyDescent="0.25">
      <c r="A15" s="125"/>
      <c r="B15" s="125" t="s">
        <v>1614</v>
      </c>
      <c r="C15" s="73" t="s">
        <v>1615</v>
      </c>
      <c r="D15" s="80" t="s">
        <v>73</v>
      </c>
      <c r="E15" s="129">
        <f>G14</f>
        <v>0</v>
      </c>
      <c r="F15" s="127"/>
      <c r="G15" s="123">
        <f>F15*E15</f>
        <v>0</v>
      </c>
    </row>
    <row r="16" spans="1:8" x14ac:dyDescent="0.25">
      <c r="A16" s="125"/>
      <c r="B16" s="125"/>
      <c r="C16" s="128"/>
      <c r="D16" s="15"/>
      <c r="E16" s="15"/>
      <c r="F16" s="15"/>
      <c r="G16" s="123"/>
    </row>
    <row r="17" spans="1:8" x14ac:dyDescent="0.25">
      <c r="A17" s="73"/>
      <c r="B17" s="73"/>
      <c r="C17" s="73"/>
      <c r="D17" s="80"/>
      <c r="E17" s="15"/>
      <c r="F17" s="15"/>
      <c r="G17" s="123"/>
      <c r="H17" s="210" t="s">
        <v>130</v>
      </c>
    </row>
    <row r="18" spans="1:8" x14ac:dyDescent="0.25">
      <c r="A18" s="56"/>
      <c r="B18" s="56"/>
      <c r="C18" s="54"/>
      <c r="D18" s="15"/>
      <c r="E18" s="15"/>
      <c r="F18" s="15"/>
      <c r="G18" s="123"/>
    </row>
    <row r="19" spans="1:8" x14ac:dyDescent="0.25">
      <c r="A19" s="111" t="s">
        <v>131</v>
      </c>
      <c r="B19" s="111"/>
      <c r="C19" s="111"/>
      <c r="D19" s="115"/>
      <c r="E19" s="118"/>
      <c r="F19" s="118"/>
      <c r="G19" s="112">
        <f>SUM(G5:G18)</f>
        <v>0</v>
      </c>
    </row>
    <row r="1048295" spans="4:4" x14ac:dyDescent="0.25">
      <c r="D1048295" s="48"/>
    </row>
  </sheetData>
  <mergeCells count="1">
    <mergeCell ref="D1:G1"/>
  </mergeCells>
  <pageMargins left="0.75" right="0.75" top="1" bottom="1" header="0.5" footer="0.5"/>
  <pageSetup paperSize="9" scale="6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D078-381F-4871-B3DC-25D513053886}">
  <sheetPr codeName="Sheet20"/>
  <dimension ref="A1:Y1048370"/>
  <sheetViews>
    <sheetView view="pageBreakPreview" zoomScale="90" zoomScaleNormal="100" zoomScaleSheetLayoutView="90" workbookViewId="0">
      <selection activeCell="K12" sqref="K12"/>
    </sheetView>
  </sheetViews>
  <sheetFormatPr defaultRowHeight="13.2" x14ac:dyDescent="0.25"/>
  <cols>
    <col min="1" max="1" width="9.33203125" style="11" customWidth="1"/>
    <col min="2" max="2" width="9" style="11" bestFit="1" customWidth="1"/>
    <col min="3" max="3" width="3.6640625" style="11" customWidth="1"/>
    <col min="4" max="4" width="3.33203125" style="11" customWidth="1"/>
    <col min="5" max="5" width="40.6640625" style="11" customWidth="1"/>
    <col min="6" max="6" width="23.33203125" style="11" bestFit="1" customWidth="1"/>
    <col min="7" max="9" width="20.6640625" style="11" hidden="1" customWidth="1"/>
    <col min="10" max="10" width="8" style="11" bestFit="1" customWidth="1"/>
    <col min="11" max="11" width="9.6640625" style="11" bestFit="1" customWidth="1"/>
    <col min="12" max="12" width="20.6640625" style="11" customWidth="1"/>
    <col min="13" max="13" width="6.44140625" style="11" bestFit="1" customWidth="1"/>
    <col min="14" max="14" width="9.6640625" style="11" bestFit="1" customWidth="1"/>
    <col min="15" max="15" width="20.6640625" style="11" customWidth="1"/>
    <col min="16" max="16" width="9.44140625" style="11" bestFit="1" customWidth="1"/>
    <col min="17" max="17" width="9.6640625" style="11" bestFit="1" customWidth="1"/>
    <col min="18" max="18" width="20.6640625" style="11" customWidth="1"/>
    <col min="19" max="19" width="7" style="11" bestFit="1" customWidth="1"/>
    <col min="20" max="20" width="9.6640625" style="11" bestFit="1" customWidth="1"/>
    <col min="21" max="21" width="20.6640625" style="11" customWidth="1"/>
    <col min="22" max="22" width="7" style="11" bestFit="1" customWidth="1"/>
    <col min="23" max="23" width="9.6640625" style="11" bestFit="1" customWidth="1"/>
    <col min="24" max="24" width="20.6640625" style="11" customWidth="1"/>
    <col min="25" max="262" width="9.33203125" style="11"/>
    <col min="263" max="263" width="9.33203125" style="11" customWidth="1"/>
    <col min="264" max="264" width="6.6640625" style="11" customWidth="1"/>
    <col min="265" max="265" width="40.6640625" style="11" customWidth="1"/>
    <col min="266" max="269" width="9.33203125" style="11" customWidth="1"/>
    <col min="270" max="518" width="9.33203125" style="11"/>
    <col min="519" max="519" width="9.33203125" style="11" customWidth="1"/>
    <col min="520" max="520" width="6.6640625" style="11" customWidth="1"/>
    <col min="521" max="521" width="40.6640625" style="11" customWidth="1"/>
    <col min="522" max="525" width="9.33203125" style="11" customWidth="1"/>
    <col min="526" max="774" width="9.33203125" style="11"/>
    <col min="775" max="775" width="9.33203125" style="11" customWidth="1"/>
    <col min="776" max="776" width="6.6640625" style="11" customWidth="1"/>
    <col min="777" max="777" width="40.6640625" style="11" customWidth="1"/>
    <col min="778" max="781" width="9.33203125" style="11" customWidth="1"/>
    <col min="782" max="1030" width="9.33203125" style="11"/>
    <col min="1031" max="1031" width="9.33203125" style="11" customWidth="1"/>
    <col min="1032" max="1032" width="6.6640625" style="11" customWidth="1"/>
    <col min="1033" max="1033" width="40.6640625" style="11" customWidth="1"/>
    <col min="1034" max="1037" width="9.33203125" style="11" customWidth="1"/>
    <col min="1038" max="1286" width="9.33203125" style="11"/>
    <col min="1287" max="1287" width="9.33203125" style="11" customWidth="1"/>
    <col min="1288" max="1288" width="6.6640625" style="11" customWidth="1"/>
    <col min="1289" max="1289" width="40.6640625" style="11" customWidth="1"/>
    <col min="1290" max="1293" width="9.33203125" style="11" customWidth="1"/>
    <col min="1294" max="1542" width="9.33203125" style="11"/>
    <col min="1543" max="1543" width="9.33203125" style="11" customWidth="1"/>
    <col min="1544" max="1544" width="6.6640625" style="11" customWidth="1"/>
    <col min="1545" max="1545" width="40.6640625" style="11" customWidth="1"/>
    <col min="1546" max="1549" width="9.33203125" style="11" customWidth="1"/>
    <col min="1550" max="1798" width="9.33203125" style="11"/>
    <col min="1799" max="1799" width="9.33203125" style="11" customWidth="1"/>
    <col min="1800" max="1800" width="6.6640625" style="11" customWidth="1"/>
    <col min="1801" max="1801" width="40.6640625" style="11" customWidth="1"/>
    <col min="1802" max="1805" width="9.33203125" style="11" customWidth="1"/>
    <col min="1806" max="2054" width="9.33203125" style="11"/>
    <col min="2055" max="2055" width="9.33203125" style="11" customWidth="1"/>
    <col min="2056" max="2056" width="6.6640625" style="11" customWidth="1"/>
    <col min="2057" max="2057" width="40.6640625" style="11" customWidth="1"/>
    <col min="2058" max="2061" width="9.33203125" style="11" customWidth="1"/>
    <col min="2062" max="2310" width="9.33203125" style="11"/>
    <col min="2311" max="2311" width="9.33203125" style="11" customWidth="1"/>
    <col min="2312" max="2312" width="6.6640625" style="11" customWidth="1"/>
    <col min="2313" max="2313" width="40.6640625" style="11" customWidth="1"/>
    <col min="2314" max="2317" width="9.33203125" style="11" customWidth="1"/>
    <col min="2318" max="2566" width="9.33203125" style="11"/>
    <col min="2567" max="2567" width="9.33203125" style="11" customWidth="1"/>
    <col min="2568" max="2568" width="6.6640625" style="11" customWidth="1"/>
    <col min="2569" max="2569" width="40.6640625" style="11" customWidth="1"/>
    <col min="2570" max="2573" width="9.33203125" style="11" customWidth="1"/>
    <col min="2574" max="2822" width="9.33203125" style="11"/>
    <col min="2823" max="2823" width="9.33203125" style="11" customWidth="1"/>
    <col min="2824" max="2824" width="6.6640625" style="11" customWidth="1"/>
    <col min="2825" max="2825" width="40.6640625" style="11" customWidth="1"/>
    <col min="2826" max="2829" width="9.33203125" style="11" customWidth="1"/>
    <col min="2830" max="3078" width="9.33203125" style="11"/>
    <col min="3079" max="3079" width="9.33203125" style="11" customWidth="1"/>
    <col min="3080" max="3080" width="6.6640625" style="11" customWidth="1"/>
    <col min="3081" max="3081" width="40.6640625" style="11" customWidth="1"/>
    <col min="3082" max="3085" width="9.33203125" style="11" customWidth="1"/>
    <col min="3086" max="3334" width="9.33203125" style="11"/>
    <col min="3335" max="3335" width="9.33203125" style="11" customWidth="1"/>
    <col min="3336" max="3336" width="6.6640625" style="11" customWidth="1"/>
    <col min="3337" max="3337" width="40.6640625" style="11" customWidth="1"/>
    <col min="3338" max="3341" width="9.33203125" style="11" customWidth="1"/>
    <col min="3342" max="3590" width="9.33203125" style="11"/>
    <col min="3591" max="3591" width="9.33203125" style="11" customWidth="1"/>
    <col min="3592" max="3592" width="6.6640625" style="11" customWidth="1"/>
    <col min="3593" max="3593" width="40.6640625" style="11" customWidth="1"/>
    <col min="3594" max="3597" width="9.33203125" style="11" customWidth="1"/>
    <col min="3598" max="3846" width="9.33203125" style="11"/>
    <col min="3847" max="3847" width="9.33203125" style="11" customWidth="1"/>
    <col min="3848" max="3848" width="6.6640625" style="11" customWidth="1"/>
    <col min="3849" max="3849" width="40.6640625" style="11" customWidth="1"/>
    <col min="3850" max="3853" width="9.33203125" style="11" customWidth="1"/>
    <col min="3854" max="4102" width="9.33203125" style="11"/>
    <col min="4103" max="4103" width="9.33203125" style="11" customWidth="1"/>
    <col min="4104" max="4104" width="6.6640625" style="11" customWidth="1"/>
    <col min="4105" max="4105" width="40.6640625" style="11" customWidth="1"/>
    <col min="4106" max="4109" width="9.33203125" style="11" customWidth="1"/>
    <col min="4110" max="4358" width="9.33203125" style="11"/>
    <col min="4359" max="4359" width="9.33203125" style="11" customWidth="1"/>
    <col min="4360" max="4360" width="6.6640625" style="11" customWidth="1"/>
    <col min="4361" max="4361" width="40.6640625" style="11" customWidth="1"/>
    <col min="4362" max="4365" width="9.33203125" style="11" customWidth="1"/>
    <col min="4366" max="4614" width="9.33203125" style="11"/>
    <col min="4615" max="4615" width="9.33203125" style="11" customWidth="1"/>
    <col min="4616" max="4616" width="6.6640625" style="11" customWidth="1"/>
    <col min="4617" max="4617" width="40.6640625" style="11" customWidth="1"/>
    <col min="4618" max="4621" width="9.33203125" style="11" customWidth="1"/>
    <col min="4622" max="4870" width="9.33203125" style="11"/>
    <col min="4871" max="4871" width="9.33203125" style="11" customWidth="1"/>
    <col min="4872" max="4872" width="6.6640625" style="11" customWidth="1"/>
    <col min="4873" max="4873" width="40.6640625" style="11" customWidth="1"/>
    <col min="4874" max="4877" width="9.33203125" style="11" customWidth="1"/>
    <col min="4878" max="5126" width="9.33203125" style="11"/>
    <col min="5127" max="5127" width="9.33203125" style="11" customWidth="1"/>
    <col min="5128" max="5128" width="6.6640625" style="11" customWidth="1"/>
    <col min="5129" max="5129" width="40.6640625" style="11" customWidth="1"/>
    <col min="5130" max="5133" width="9.33203125" style="11" customWidth="1"/>
    <col min="5134" max="5382" width="9.33203125" style="11"/>
    <col min="5383" max="5383" width="9.33203125" style="11" customWidth="1"/>
    <col min="5384" max="5384" width="6.6640625" style="11" customWidth="1"/>
    <col min="5385" max="5385" width="40.6640625" style="11" customWidth="1"/>
    <col min="5386" max="5389" width="9.33203125" style="11" customWidth="1"/>
    <col min="5390" max="5638" width="9.33203125" style="11"/>
    <col min="5639" max="5639" width="9.33203125" style="11" customWidth="1"/>
    <col min="5640" max="5640" width="6.6640625" style="11" customWidth="1"/>
    <col min="5641" max="5641" width="40.6640625" style="11" customWidth="1"/>
    <col min="5642" max="5645" width="9.33203125" style="11" customWidth="1"/>
    <col min="5646" max="5894" width="9.33203125" style="11"/>
    <col min="5895" max="5895" width="9.33203125" style="11" customWidth="1"/>
    <col min="5896" max="5896" width="6.6640625" style="11" customWidth="1"/>
    <col min="5897" max="5897" width="40.6640625" style="11" customWidth="1"/>
    <col min="5898" max="5901" width="9.33203125" style="11" customWidth="1"/>
    <col min="5902" max="6150" width="9.33203125" style="11"/>
    <col min="6151" max="6151" width="9.33203125" style="11" customWidth="1"/>
    <col min="6152" max="6152" width="6.6640625" style="11" customWidth="1"/>
    <col min="6153" max="6153" width="40.6640625" style="11" customWidth="1"/>
    <col min="6154" max="6157" width="9.33203125" style="11" customWidth="1"/>
    <col min="6158" max="6406" width="9.33203125" style="11"/>
    <col min="6407" max="6407" width="9.33203125" style="11" customWidth="1"/>
    <col min="6408" max="6408" width="6.6640625" style="11" customWidth="1"/>
    <col min="6409" max="6409" width="40.6640625" style="11" customWidth="1"/>
    <col min="6410" max="6413" width="9.33203125" style="11" customWidth="1"/>
    <col min="6414" max="6662" width="9.33203125" style="11"/>
    <col min="6663" max="6663" width="9.33203125" style="11" customWidth="1"/>
    <col min="6664" max="6664" width="6.6640625" style="11" customWidth="1"/>
    <col min="6665" max="6665" width="40.6640625" style="11" customWidth="1"/>
    <col min="6666" max="6669" width="9.33203125" style="11" customWidth="1"/>
    <col min="6670" max="6918" width="9.33203125" style="11"/>
    <col min="6919" max="6919" width="9.33203125" style="11" customWidth="1"/>
    <col min="6920" max="6920" width="6.6640625" style="11" customWidth="1"/>
    <col min="6921" max="6921" width="40.6640625" style="11" customWidth="1"/>
    <col min="6922" max="6925" width="9.33203125" style="11" customWidth="1"/>
    <col min="6926" max="7174" width="9.33203125" style="11"/>
    <col min="7175" max="7175" width="9.33203125" style="11" customWidth="1"/>
    <col min="7176" max="7176" width="6.6640625" style="11" customWidth="1"/>
    <col min="7177" max="7177" width="40.6640625" style="11" customWidth="1"/>
    <col min="7178" max="7181" width="9.33203125" style="11" customWidth="1"/>
    <col min="7182" max="7430" width="9.33203125" style="11"/>
    <col min="7431" max="7431" width="9.33203125" style="11" customWidth="1"/>
    <col min="7432" max="7432" width="6.6640625" style="11" customWidth="1"/>
    <col min="7433" max="7433" width="40.6640625" style="11" customWidth="1"/>
    <col min="7434" max="7437" width="9.33203125" style="11" customWidth="1"/>
    <col min="7438" max="7686" width="9.33203125" style="11"/>
    <col min="7687" max="7687" width="9.33203125" style="11" customWidth="1"/>
    <col min="7688" max="7688" width="6.6640625" style="11" customWidth="1"/>
    <col min="7689" max="7689" width="40.6640625" style="11" customWidth="1"/>
    <col min="7690" max="7693" width="9.33203125" style="11" customWidth="1"/>
    <col min="7694" max="7942" width="9.33203125" style="11"/>
    <col min="7943" max="7943" width="9.33203125" style="11" customWidth="1"/>
    <col min="7944" max="7944" width="6.6640625" style="11" customWidth="1"/>
    <col min="7945" max="7945" width="40.6640625" style="11" customWidth="1"/>
    <col min="7946" max="7949" width="9.33203125" style="11" customWidth="1"/>
    <col min="7950" max="8198" width="9.33203125" style="11"/>
    <col min="8199" max="8199" width="9.33203125" style="11" customWidth="1"/>
    <col min="8200" max="8200" width="6.6640625" style="11" customWidth="1"/>
    <col min="8201" max="8201" width="40.6640625" style="11" customWidth="1"/>
    <col min="8202" max="8205" width="9.33203125" style="11" customWidth="1"/>
    <col min="8206" max="8454" width="9.33203125" style="11"/>
    <col min="8455" max="8455" width="9.33203125" style="11" customWidth="1"/>
    <col min="8456" max="8456" width="6.6640625" style="11" customWidth="1"/>
    <col min="8457" max="8457" width="40.6640625" style="11" customWidth="1"/>
    <col min="8458" max="8461" width="9.33203125" style="11" customWidth="1"/>
    <col min="8462" max="8710" width="9.33203125" style="11"/>
    <col min="8711" max="8711" width="9.33203125" style="11" customWidth="1"/>
    <col min="8712" max="8712" width="6.6640625" style="11" customWidth="1"/>
    <col min="8713" max="8713" width="40.6640625" style="11" customWidth="1"/>
    <col min="8714" max="8717" width="9.33203125" style="11" customWidth="1"/>
    <col min="8718" max="8966" width="9.33203125" style="11"/>
    <col min="8967" max="8967" width="9.33203125" style="11" customWidth="1"/>
    <col min="8968" max="8968" width="6.6640625" style="11" customWidth="1"/>
    <col min="8969" max="8969" width="40.6640625" style="11" customWidth="1"/>
    <col min="8970" max="8973" width="9.33203125" style="11" customWidth="1"/>
    <col min="8974" max="9222" width="9.33203125" style="11"/>
    <col min="9223" max="9223" width="9.33203125" style="11" customWidth="1"/>
    <col min="9224" max="9224" width="6.6640625" style="11" customWidth="1"/>
    <col min="9225" max="9225" width="40.6640625" style="11" customWidth="1"/>
    <col min="9226" max="9229" width="9.33203125" style="11" customWidth="1"/>
    <col min="9230" max="9478" width="9.33203125" style="11"/>
    <col min="9479" max="9479" width="9.33203125" style="11" customWidth="1"/>
    <col min="9480" max="9480" width="6.6640625" style="11" customWidth="1"/>
    <col min="9481" max="9481" width="40.6640625" style="11" customWidth="1"/>
    <col min="9482" max="9485" width="9.33203125" style="11" customWidth="1"/>
    <col min="9486" max="9734" width="9.33203125" style="11"/>
    <col min="9735" max="9735" width="9.33203125" style="11" customWidth="1"/>
    <col min="9736" max="9736" width="6.6640625" style="11" customWidth="1"/>
    <col min="9737" max="9737" width="40.6640625" style="11" customWidth="1"/>
    <col min="9738" max="9741" width="9.33203125" style="11" customWidth="1"/>
    <col min="9742" max="9990" width="9.33203125" style="11"/>
    <col min="9991" max="9991" width="9.33203125" style="11" customWidth="1"/>
    <col min="9992" max="9992" width="6.6640625" style="11" customWidth="1"/>
    <col min="9993" max="9993" width="40.6640625" style="11" customWidth="1"/>
    <col min="9994" max="9997" width="9.33203125" style="11" customWidth="1"/>
    <col min="9998" max="10246" width="9.33203125" style="11"/>
    <col min="10247" max="10247" width="9.33203125" style="11" customWidth="1"/>
    <col min="10248" max="10248" width="6.6640625" style="11" customWidth="1"/>
    <col min="10249" max="10249" width="40.6640625" style="11" customWidth="1"/>
    <col min="10250" max="10253" width="9.33203125" style="11" customWidth="1"/>
    <col min="10254" max="10502" width="9.33203125" style="11"/>
    <col min="10503" max="10503" width="9.33203125" style="11" customWidth="1"/>
    <col min="10504" max="10504" width="6.6640625" style="11" customWidth="1"/>
    <col min="10505" max="10505" width="40.6640625" style="11" customWidth="1"/>
    <col min="10506" max="10509" width="9.33203125" style="11" customWidth="1"/>
    <col min="10510" max="10758" width="9.33203125" style="11"/>
    <col min="10759" max="10759" width="9.33203125" style="11" customWidth="1"/>
    <col min="10760" max="10760" width="6.6640625" style="11" customWidth="1"/>
    <col min="10761" max="10761" width="40.6640625" style="11" customWidth="1"/>
    <col min="10762" max="10765" width="9.33203125" style="11" customWidth="1"/>
    <col min="10766" max="11014" width="9.33203125" style="11"/>
    <col min="11015" max="11015" width="9.33203125" style="11" customWidth="1"/>
    <col min="11016" max="11016" width="6.6640625" style="11" customWidth="1"/>
    <col min="11017" max="11017" width="40.6640625" style="11" customWidth="1"/>
    <col min="11018" max="11021" width="9.33203125" style="11" customWidth="1"/>
    <col min="11022" max="11270" width="9.33203125" style="11"/>
    <col min="11271" max="11271" width="9.33203125" style="11" customWidth="1"/>
    <col min="11272" max="11272" width="6.6640625" style="11" customWidth="1"/>
    <col min="11273" max="11273" width="40.6640625" style="11" customWidth="1"/>
    <col min="11274" max="11277" width="9.33203125" style="11" customWidth="1"/>
    <col min="11278" max="11526" width="9.33203125" style="11"/>
    <col min="11527" max="11527" width="9.33203125" style="11" customWidth="1"/>
    <col min="11528" max="11528" width="6.6640625" style="11" customWidth="1"/>
    <col min="11529" max="11529" width="40.6640625" style="11" customWidth="1"/>
    <col min="11530" max="11533" width="9.33203125" style="11" customWidth="1"/>
    <col min="11534" max="11782" width="9.33203125" style="11"/>
    <col min="11783" max="11783" width="9.33203125" style="11" customWidth="1"/>
    <col min="11784" max="11784" width="6.6640625" style="11" customWidth="1"/>
    <col min="11785" max="11785" width="40.6640625" style="11" customWidth="1"/>
    <col min="11786" max="11789" width="9.33203125" style="11" customWidth="1"/>
    <col min="11790" max="12038" width="9.33203125" style="11"/>
    <col min="12039" max="12039" width="9.33203125" style="11" customWidth="1"/>
    <col min="12040" max="12040" width="6.6640625" style="11" customWidth="1"/>
    <col min="12041" max="12041" width="40.6640625" style="11" customWidth="1"/>
    <col min="12042" max="12045" width="9.33203125" style="11" customWidth="1"/>
    <col min="12046" max="12294" width="9.33203125" style="11"/>
    <col min="12295" max="12295" width="9.33203125" style="11" customWidth="1"/>
    <col min="12296" max="12296" width="6.6640625" style="11" customWidth="1"/>
    <col min="12297" max="12297" width="40.6640625" style="11" customWidth="1"/>
    <col min="12298" max="12301" width="9.33203125" style="11" customWidth="1"/>
    <col min="12302" max="12550" width="9.33203125" style="11"/>
    <col min="12551" max="12551" width="9.33203125" style="11" customWidth="1"/>
    <col min="12552" max="12552" width="6.6640625" style="11" customWidth="1"/>
    <col min="12553" max="12553" width="40.6640625" style="11" customWidth="1"/>
    <col min="12554" max="12557" width="9.33203125" style="11" customWidth="1"/>
    <col min="12558" max="12806" width="9.33203125" style="11"/>
    <col min="12807" max="12807" width="9.33203125" style="11" customWidth="1"/>
    <col min="12808" max="12808" width="6.6640625" style="11" customWidth="1"/>
    <col min="12809" max="12809" width="40.6640625" style="11" customWidth="1"/>
    <col min="12810" max="12813" width="9.33203125" style="11" customWidth="1"/>
    <col min="12814" max="13062" width="9.33203125" style="11"/>
    <col min="13063" max="13063" width="9.33203125" style="11" customWidth="1"/>
    <col min="13064" max="13064" width="6.6640625" style="11" customWidth="1"/>
    <col min="13065" max="13065" width="40.6640625" style="11" customWidth="1"/>
    <col min="13066" max="13069" width="9.33203125" style="11" customWidth="1"/>
    <col min="13070" max="13318" width="9.33203125" style="11"/>
    <col min="13319" max="13319" width="9.33203125" style="11" customWidth="1"/>
    <col min="13320" max="13320" width="6.6640625" style="11" customWidth="1"/>
    <col min="13321" max="13321" width="40.6640625" style="11" customWidth="1"/>
    <col min="13322" max="13325" width="9.33203125" style="11" customWidth="1"/>
    <col min="13326" max="13574" width="9.33203125" style="11"/>
    <col min="13575" max="13575" width="9.33203125" style="11" customWidth="1"/>
    <col min="13576" max="13576" width="6.6640625" style="11" customWidth="1"/>
    <col min="13577" max="13577" width="40.6640625" style="11" customWidth="1"/>
    <col min="13578" max="13581" width="9.33203125" style="11" customWidth="1"/>
    <col min="13582" max="13830" width="9.33203125" style="11"/>
    <col min="13831" max="13831" width="9.33203125" style="11" customWidth="1"/>
    <col min="13832" max="13832" width="6.6640625" style="11" customWidth="1"/>
    <col min="13833" max="13833" width="40.6640625" style="11" customWidth="1"/>
    <col min="13834" max="13837" width="9.33203125" style="11" customWidth="1"/>
    <col min="13838" max="14086" width="9.33203125" style="11"/>
    <col min="14087" max="14087" width="9.33203125" style="11" customWidth="1"/>
    <col min="14088" max="14088" width="6.6640625" style="11" customWidth="1"/>
    <col min="14089" max="14089" width="40.6640625" style="11" customWidth="1"/>
    <col min="14090" max="14093" width="9.33203125" style="11" customWidth="1"/>
    <col min="14094" max="14342" width="9.33203125" style="11"/>
    <col min="14343" max="14343" width="9.33203125" style="11" customWidth="1"/>
    <col min="14344" max="14344" width="6.6640625" style="11" customWidth="1"/>
    <col min="14345" max="14345" width="40.6640625" style="11" customWidth="1"/>
    <col min="14346" max="14349" width="9.33203125" style="11" customWidth="1"/>
    <col min="14350" max="14598" width="9.33203125" style="11"/>
    <col min="14599" max="14599" width="9.33203125" style="11" customWidth="1"/>
    <col min="14600" max="14600" width="6.6640625" style="11" customWidth="1"/>
    <col min="14601" max="14601" width="40.6640625" style="11" customWidth="1"/>
    <col min="14602" max="14605" width="9.33203125" style="11" customWidth="1"/>
    <col min="14606" max="14854" width="9.33203125" style="11"/>
    <col min="14855" max="14855" width="9.33203125" style="11" customWidth="1"/>
    <col min="14856" max="14856" width="6.6640625" style="11" customWidth="1"/>
    <col min="14857" max="14857" width="40.6640625" style="11" customWidth="1"/>
    <col min="14858" max="14861" width="9.33203125" style="11" customWidth="1"/>
    <col min="14862" max="15110" width="9.33203125" style="11"/>
    <col min="15111" max="15111" width="9.33203125" style="11" customWidth="1"/>
    <col min="15112" max="15112" width="6.6640625" style="11" customWidth="1"/>
    <col min="15113" max="15113" width="40.6640625" style="11" customWidth="1"/>
    <col min="15114" max="15117" width="9.33203125" style="11" customWidth="1"/>
    <col min="15118" max="15366" width="9.33203125" style="11"/>
    <col min="15367" max="15367" width="9.33203125" style="11" customWidth="1"/>
    <col min="15368" max="15368" width="6.6640625" style="11" customWidth="1"/>
    <col min="15369" max="15369" width="40.6640625" style="11" customWidth="1"/>
    <col min="15370" max="15373" width="9.33203125" style="11" customWidth="1"/>
    <col min="15374" max="15622" width="9.33203125" style="11"/>
    <col min="15623" max="15623" width="9.33203125" style="11" customWidth="1"/>
    <col min="15624" max="15624" width="6.6640625" style="11" customWidth="1"/>
    <col min="15625" max="15625" width="40.6640625" style="11" customWidth="1"/>
    <col min="15626" max="15629" width="9.33203125" style="11" customWidth="1"/>
    <col min="15630" max="15878" width="9.33203125" style="11"/>
    <col min="15879" max="15879" width="9.33203125" style="11" customWidth="1"/>
    <col min="15880" max="15880" width="6.6640625" style="11" customWidth="1"/>
    <col min="15881" max="15881" width="40.6640625" style="11" customWidth="1"/>
    <col min="15882" max="15885" width="9.33203125" style="11" customWidth="1"/>
    <col min="15886" max="16134" width="9.33203125" style="11"/>
    <col min="16135" max="16135" width="9.33203125" style="11" customWidth="1"/>
    <col min="16136" max="16136" width="6.6640625" style="11" customWidth="1"/>
    <col min="16137" max="16137" width="40.6640625" style="11" customWidth="1"/>
    <col min="16138" max="16141" width="9.33203125" style="11" customWidth="1"/>
    <col min="16142" max="16384" width="9.33203125" style="11"/>
  </cols>
  <sheetData>
    <row r="1" spans="1:25" ht="103.2" customHeight="1" thickBot="1" x14ac:dyDescent="0.3">
      <c r="A1" s="591" t="s">
        <v>1616</v>
      </c>
      <c r="B1" s="1072" t="str">
        <f>'C1.2'!B1</f>
        <v>ACSA - BFIA 8202/2026  
FOR: CONTRACTOR APPOINTMENT FOR THE CONSTRUCTION OF UNDERGROUND MAIN WATER LINE AND REHABILITATION OF SERVICE ROADS AT BRAM FISCHER INTERNATIONAL AIRPORT FOR A PERIOD OF 12 MONTHS</v>
      </c>
      <c r="C1" s="1072"/>
      <c r="D1" s="1072"/>
      <c r="E1" s="1072"/>
      <c r="F1" s="1073" t="s">
        <v>1617</v>
      </c>
      <c r="G1" s="1073"/>
      <c r="H1" s="1073"/>
      <c r="I1" s="1073"/>
      <c r="J1" s="1073"/>
      <c r="K1" s="1073"/>
      <c r="L1" s="1074"/>
      <c r="M1" s="1076"/>
      <c r="N1" s="1076"/>
      <c r="O1" s="1076"/>
      <c r="P1" s="1076"/>
      <c r="Q1" s="1076"/>
      <c r="R1" s="1076"/>
      <c r="S1" s="1076"/>
      <c r="T1" s="1076"/>
      <c r="U1" s="1076"/>
      <c r="V1" s="1076"/>
      <c r="W1" s="1076"/>
      <c r="X1" s="1076"/>
      <c r="Y1" s="31"/>
    </row>
    <row r="2" spans="1:25" ht="13.8" thickBot="1" x14ac:dyDescent="0.3">
      <c r="A2" s="592" t="s">
        <v>23</v>
      </c>
      <c r="B2" s="593"/>
      <c r="C2" s="594"/>
      <c r="D2" s="595"/>
      <c r="E2" s="595" t="s">
        <v>24</v>
      </c>
      <c r="F2" s="595" t="s">
        <v>25</v>
      </c>
      <c r="G2" s="595" t="s">
        <v>26</v>
      </c>
      <c r="H2" s="595" t="s">
        <v>27</v>
      </c>
      <c r="I2" s="595" t="s">
        <v>28</v>
      </c>
      <c r="J2" s="595" t="s">
        <v>26</v>
      </c>
      <c r="K2" s="595" t="s">
        <v>27</v>
      </c>
      <c r="L2" s="596" t="s">
        <v>28</v>
      </c>
      <c r="M2" s="597"/>
      <c r="N2" s="597"/>
      <c r="O2" s="597"/>
      <c r="P2" s="597"/>
      <c r="Q2" s="597"/>
      <c r="R2" s="597"/>
      <c r="S2" s="597"/>
      <c r="T2" s="597"/>
      <c r="U2" s="597"/>
      <c r="V2" s="597"/>
      <c r="W2" s="597"/>
      <c r="X2" s="597"/>
    </row>
    <row r="3" spans="1:25" x14ac:dyDescent="0.25">
      <c r="A3" s="772"/>
      <c r="B3" s="773"/>
      <c r="C3" s="875"/>
      <c r="D3" s="775"/>
      <c r="E3" s="776"/>
      <c r="F3" s="775"/>
      <c r="G3" s="775"/>
      <c r="H3" s="776"/>
      <c r="I3" s="776"/>
      <c r="J3" s="775"/>
      <c r="K3" s="776"/>
      <c r="L3" s="777"/>
      <c r="M3" s="604"/>
      <c r="N3" s="16"/>
      <c r="O3" s="16"/>
      <c r="P3" s="604"/>
      <c r="Q3" s="16"/>
      <c r="R3" s="16"/>
      <c r="S3" s="604"/>
      <c r="T3" s="16"/>
      <c r="U3" s="16"/>
      <c r="V3" s="604"/>
      <c r="W3" s="16"/>
      <c r="X3" s="16"/>
    </row>
    <row r="4" spans="1:25" x14ac:dyDescent="0.25">
      <c r="A4" s="741"/>
      <c r="B4" s="742"/>
      <c r="C4" s="743"/>
      <c r="D4" s="743"/>
      <c r="E4" s="14"/>
      <c r="F4" s="15"/>
      <c r="G4" s="15"/>
      <c r="H4" s="14"/>
      <c r="I4" s="14"/>
      <c r="J4" s="15"/>
      <c r="K4" s="14"/>
      <c r="L4" s="904"/>
      <c r="M4" s="201"/>
      <c r="N4" s="31"/>
      <c r="O4" s="31"/>
      <c r="P4" s="201"/>
      <c r="Q4" s="31"/>
      <c r="R4" s="31"/>
      <c r="S4" s="201"/>
      <c r="T4" s="31"/>
      <c r="U4" s="31"/>
      <c r="V4" s="201"/>
      <c r="W4" s="31"/>
      <c r="X4" s="31"/>
    </row>
    <row r="5" spans="1:25" x14ac:dyDescent="0.25">
      <c r="A5" s="741" t="s">
        <v>1618</v>
      </c>
      <c r="B5" s="742"/>
      <c r="C5" s="743"/>
      <c r="D5" s="743"/>
      <c r="E5" s="27" t="s">
        <v>1619</v>
      </c>
      <c r="F5" s="15"/>
      <c r="G5" s="15"/>
      <c r="H5" s="14"/>
      <c r="I5" s="122"/>
      <c r="J5" s="15"/>
      <c r="K5" s="14"/>
      <c r="L5" s="879"/>
      <c r="M5" s="201"/>
      <c r="N5" s="31"/>
      <c r="O5" s="880"/>
      <c r="P5" s="201"/>
      <c r="Q5" s="31"/>
      <c r="R5" s="880"/>
      <c r="S5" s="201"/>
      <c r="T5" s="31"/>
      <c r="U5" s="880"/>
      <c r="V5" s="201"/>
      <c r="W5" s="31"/>
      <c r="X5" s="880"/>
    </row>
    <row r="6" spans="1:25" ht="15.6" hidden="1" x14ac:dyDescent="0.25">
      <c r="A6" s="741"/>
      <c r="B6" s="742" t="s">
        <v>1620</v>
      </c>
      <c r="C6" s="743"/>
      <c r="D6" s="743"/>
      <c r="E6" s="610" t="s">
        <v>1621</v>
      </c>
      <c r="F6" s="15" t="s">
        <v>60</v>
      </c>
      <c r="G6" s="15"/>
      <c r="H6" s="124"/>
      <c r="I6" s="467">
        <f t="shared" ref="I6:I11" si="0">G6*H6</f>
        <v>0</v>
      </c>
      <c r="J6" s="15">
        <v>0</v>
      </c>
      <c r="K6" s="461">
        <v>85</v>
      </c>
      <c r="L6" s="517">
        <f t="shared" ref="L6:L11" si="1">J6*K6</f>
        <v>0</v>
      </c>
      <c r="M6" s="201"/>
      <c r="N6" s="495"/>
      <c r="O6" s="470"/>
      <c r="P6" s="201"/>
      <c r="Q6" s="495"/>
      <c r="R6" s="470"/>
      <c r="S6" s="201"/>
      <c r="T6" s="495"/>
      <c r="U6" s="470"/>
      <c r="V6" s="201"/>
      <c r="W6" s="495"/>
      <c r="X6" s="470"/>
    </row>
    <row r="7" spans="1:25" ht="15.6" x14ac:dyDescent="0.25">
      <c r="A7" s="741"/>
      <c r="B7" s="742" t="s">
        <v>1622</v>
      </c>
      <c r="C7" s="743"/>
      <c r="D7" s="743"/>
      <c r="E7" s="610" t="s">
        <v>1623</v>
      </c>
      <c r="F7" s="15" t="s">
        <v>60</v>
      </c>
      <c r="G7" s="15">
        <f>(12600+3600)*0.15*1.1</f>
        <v>2673</v>
      </c>
      <c r="H7" s="905">
        <v>90</v>
      </c>
      <c r="I7" s="467">
        <f t="shared" si="0"/>
        <v>240570</v>
      </c>
      <c r="J7" s="15">
        <v>1958.18</v>
      </c>
      <c r="K7" s="890"/>
      <c r="L7" s="517">
        <f t="shared" si="1"/>
        <v>0</v>
      </c>
      <c r="M7" s="201"/>
      <c r="N7" s="495"/>
      <c r="O7" s="470"/>
      <c r="P7" s="201"/>
      <c r="Q7" s="495"/>
      <c r="R7" s="470"/>
      <c r="S7" s="201"/>
      <c r="T7" s="495"/>
      <c r="U7" s="470"/>
      <c r="V7" s="201"/>
      <c r="W7" s="495"/>
      <c r="X7" s="470"/>
    </row>
    <row r="8" spans="1:25" ht="26.4" hidden="1" x14ac:dyDescent="0.25">
      <c r="A8" s="741"/>
      <c r="B8" s="742" t="s">
        <v>1624</v>
      </c>
      <c r="C8" s="743"/>
      <c r="D8" s="743"/>
      <c r="E8" s="610" t="s">
        <v>1625</v>
      </c>
      <c r="F8" s="15" t="s">
        <v>60</v>
      </c>
      <c r="G8" s="15"/>
      <c r="H8" s="124"/>
      <c r="I8" s="467">
        <f t="shared" si="0"/>
        <v>0</v>
      </c>
      <c r="J8" s="15"/>
      <c r="K8" s="461"/>
      <c r="L8" s="517">
        <f t="shared" si="1"/>
        <v>0</v>
      </c>
      <c r="M8" s="201"/>
      <c r="N8" s="495"/>
      <c r="O8" s="470"/>
      <c r="P8" s="201"/>
      <c r="Q8" s="495"/>
      <c r="R8" s="470"/>
      <c r="S8" s="201"/>
      <c r="T8" s="495"/>
      <c r="U8" s="470"/>
      <c r="V8" s="201"/>
      <c r="W8" s="495"/>
      <c r="X8" s="470"/>
    </row>
    <row r="9" spans="1:25" ht="26.4" hidden="1" x14ac:dyDescent="0.25">
      <c r="A9" s="741"/>
      <c r="B9" s="742" t="s">
        <v>1626</v>
      </c>
      <c r="C9" s="743"/>
      <c r="D9" s="743"/>
      <c r="E9" s="610" t="s">
        <v>1627</v>
      </c>
      <c r="F9" s="15" t="s">
        <v>60</v>
      </c>
      <c r="G9" s="15">
        <f>2600*0.15*1.1</f>
        <v>429.00000000000006</v>
      </c>
      <c r="H9" s="896">
        <v>110</v>
      </c>
      <c r="I9" s="467">
        <f t="shared" si="0"/>
        <v>47190.000000000007</v>
      </c>
      <c r="J9" s="15">
        <v>0</v>
      </c>
      <c r="K9" s="461">
        <v>90</v>
      </c>
      <c r="L9" s="517">
        <f t="shared" si="1"/>
        <v>0</v>
      </c>
      <c r="M9" s="201"/>
      <c r="N9" s="495"/>
      <c r="O9" s="470"/>
      <c r="P9" s="906"/>
      <c r="Q9" s="495"/>
      <c r="R9" s="470"/>
      <c r="S9" s="201"/>
      <c r="T9" s="495"/>
      <c r="U9" s="470"/>
      <c r="V9" s="201"/>
      <c r="W9" s="495"/>
      <c r="X9" s="470"/>
    </row>
    <row r="10" spans="1:25" ht="26.4" hidden="1" x14ac:dyDescent="0.25">
      <c r="A10" s="741"/>
      <c r="B10" s="742" t="s">
        <v>1628</v>
      </c>
      <c r="C10" s="743"/>
      <c r="D10" s="743"/>
      <c r="E10" s="610" t="s">
        <v>1629</v>
      </c>
      <c r="F10" s="15" t="s">
        <v>60</v>
      </c>
      <c r="G10" s="15"/>
      <c r="H10" s="124"/>
      <c r="I10" s="467">
        <f t="shared" si="0"/>
        <v>0</v>
      </c>
      <c r="J10" s="15"/>
      <c r="K10" s="461"/>
      <c r="L10" s="517">
        <f t="shared" si="1"/>
        <v>0</v>
      </c>
      <c r="M10" s="201"/>
      <c r="N10" s="495"/>
      <c r="O10" s="470"/>
      <c r="P10" s="201"/>
      <c r="Q10" s="495"/>
      <c r="R10" s="470"/>
      <c r="S10" s="201"/>
      <c r="T10" s="495"/>
      <c r="U10" s="470"/>
      <c r="V10" s="201"/>
      <c r="W10" s="495"/>
      <c r="X10" s="470"/>
    </row>
    <row r="11" spans="1:25" ht="26.4" hidden="1" x14ac:dyDescent="0.25">
      <c r="A11" s="741"/>
      <c r="B11" s="742" t="s">
        <v>1630</v>
      </c>
      <c r="C11" s="743"/>
      <c r="D11" s="743"/>
      <c r="E11" s="610" t="s">
        <v>1631</v>
      </c>
      <c r="F11" s="15" t="s">
        <v>60</v>
      </c>
      <c r="G11" s="15"/>
      <c r="H11" s="124"/>
      <c r="I11" s="467">
        <f t="shared" si="0"/>
        <v>0</v>
      </c>
      <c r="J11" s="15"/>
      <c r="K11" s="461"/>
      <c r="L11" s="517">
        <f t="shared" si="1"/>
        <v>0</v>
      </c>
      <c r="M11" s="201"/>
      <c r="N11" s="495"/>
      <c r="O11" s="470"/>
      <c r="P11" s="201"/>
      <c r="Q11" s="495"/>
      <c r="R11" s="470"/>
      <c r="S11" s="201"/>
      <c r="T11" s="495"/>
      <c r="U11" s="470"/>
      <c r="V11" s="201"/>
      <c r="W11" s="495"/>
      <c r="X11" s="470"/>
    </row>
    <row r="12" spans="1:25" ht="26.4" x14ac:dyDescent="0.25">
      <c r="A12" s="741" t="s">
        <v>1632</v>
      </c>
      <c r="B12" s="742"/>
      <c r="C12" s="743"/>
      <c r="D12" s="743"/>
      <c r="E12" s="27" t="s">
        <v>1633</v>
      </c>
      <c r="F12" s="15"/>
      <c r="G12" s="15"/>
      <c r="H12" s="124"/>
      <c r="I12" s="123"/>
      <c r="J12" s="15"/>
      <c r="K12" s="461"/>
      <c r="L12" s="536"/>
      <c r="M12" s="201"/>
      <c r="N12" s="495"/>
      <c r="O12" s="504"/>
      <c r="P12" s="201"/>
      <c r="Q12" s="495"/>
      <c r="R12" s="504"/>
      <c r="S12" s="201"/>
      <c r="T12" s="495"/>
      <c r="U12" s="504"/>
      <c r="V12" s="201"/>
      <c r="W12" s="495"/>
      <c r="X12" s="504"/>
    </row>
    <row r="13" spans="1:25" ht="26.4" x14ac:dyDescent="0.25">
      <c r="A13" s="741"/>
      <c r="B13" s="742" t="s">
        <v>1634</v>
      </c>
      <c r="C13" s="743"/>
      <c r="D13" s="743"/>
      <c r="E13" s="28" t="s">
        <v>1635</v>
      </c>
      <c r="F13" s="15"/>
      <c r="G13" s="15"/>
      <c r="H13" s="124"/>
      <c r="I13" s="123"/>
      <c r="J13" s="15"/>
      <c r="K13" s="461"/>
      <c r="L13" s="536"/>
      <c r="M13" s="201"/>
      <c r="N13" s="495"/>
      <c r="O13" s="504"/>
      <c r="P13" s="201"/>
      <c r="Q13" s="495"/>
      <c r="R13" s="504"/>
      <c r="S13" s="201"/>
      <c r="T13" s="495"/>
      <c r="U13" s="504"/>
      <c r="V13" s="201"/>
      <c r="W13" s="495"/>
      <c r="X13" s="504"/>
    </row>
    <row r="14" spans="1:25" ht="15.6" x14ac:dyDescent="0.25">
      <c r="A14" s="741"/>
      <c r="B14" s="742"/>
      <c r="C14" s="743" t="s">
        <v>86</v>
      </c>
      <c r="D14" s="743"/>
      <c r="E14" s="28" t="s">
        <v>1636</v>
      </c>
      <c r="F14" s="15" t="s">
        <v>60</v>
      </c>
      <c r="G14" s="15">
        <v>500</v>
      </c>
      <c r="H14" s="124"/>
      <c r="I14" s="467">
        <f>G14*H14</f>
        <v>0</v>
      </c>
      <c r="J14" s="15">
        <v>1400</v>
      </c>
      <c r="K14" s="890"/>
      <c r="L14" s="517">
        <f>J14*K14</f>
        <v>0</v>
      </c>
      <c r="M14" s="201"/>
      <c r="N14" s="495"/>
      <c r="O14" s="470"/>
      <c r="P14" s="201"/>
      <c r="Q14" s="495"/>
      <c r="R14" s="470"/>
      <c r="S14" s="201"/>
      <c r="T14" s="495"/>
      <c r="U14" s="470"/>
      <c r="V14" s="201"/>
      <c r="W14" s="495"/>
      <c r="X14" s="470"/>
    </row>
    <row r="15" spans="1:25" ht="15.6" hidden="1" x14ac:dyDescent="0.25">
      <c r="A15" s="741"/>
      <c r="B15" s="742"/>
      <c r="C15" s="743" t="s">
        <v>89</v>
      </c>
      <c r="D15" s="743"/>
      <c r="E15" s="28" t="s">
        <v>1637</v>
      </c>
      <c r="F15" s="15" t="s">
        <v>60</v>
      </c>
      <c r="G15" s="15"/>
      <c r="H15" s="124"/>
      <c r="I15" s="467">
        <f>G15*H15</f>
        <v>0</v>
      </c>
      <c r="J15" s="15"/>
      <c r="K15" s="461"/>
      <c r="L15" s="517">
        <f>J15*K15</f>
        <v>0</v>
      </c>
      <c r="M15" s="201"/>
      <c r="N15" s="495"/>
      <c r="O15" s="470"/>
      <c r="P15" s="201"/>
      <c r="Q15" s="495"/>
      <c r="R15" s="470"/>
      <c r="S15" s="201"/>
      <c r="T15" s="495"/>
      <c r="U15" s="470"/>
      <c r="V15" s="201"/>
      <c r="W15" s="495"/>
      <c r="X15" s="470"/>
    </row>
    <row r="16" spans="1:25" ht="15.6" hidden="1" x14ac:dyDescent="0.25">
      <c r="A16" s="741"/>
      <c r="B16" s="742"/>
      <c r="C16" s="743" t="s">
        <v>17</v>
      </c>
      <c r="D16" s="743"/>
      <c r="E16" s="28" t="s">
        <v>1638</v>
      </c>
      <c r="F16" s="15" t="s">
        <v>60</v>
      </c>
      <c r="G16" s="15"/>
      <c r="H16" s="124"/>
      <c r="I16" s="467">
        <f>G16*H16</f>
        <v>0</v>
      </c>
      <c r="J16" s="15"/>
      <c r="K16" s="461"/>
      <c r="L16" s="517">
        <f>J16*K16</f>
        <v>0</v>
      </c>
      <c r="M16" s="201"/>
      <c r="N16" s="495"/>
      <c r="O16" s="470"/>
      <c r="P16" s="201"/>
      <c r="Q16" s="495"/>
      <c r="R16" s="470"/>
      <c r="S16" s="201"/>
      <c r="T16" s="495"/>
      <c r="U16" s="470"/>
      <c r="V16" s="201"/>
      <c r="W16" s="495"/>
      <c r="X16" s="470"/>
    </row>
    <row r="17" spans="1:24" ht="15.6" x14ac:dyDescent="0.25">
      <c r="A17" s="741"/>
      <c r="B17" s="742"/>
      <c r="C17" s="743" t="s">
        <v>18</v>
      </c>
      <c r="D17" s="743"/>
      <c r="E17" s="28" t="s">
        <v>1282</v>
      </c>
      <c r="F17" s="15" t="s">
        <v>60</v>
      </c>
      <c r="G17" s="15">
        <v>25</v>
      </c>
      <c r="H17" s="124"/>
      <c r="I17" s="467">
        <f>G17*H17</f>
        <v>0</v>
      </c>
      <c r="J17" s="15">
        <v>25</v>
      </c>
      <c r="K17" s="890"/>
      <c r="L17" s="517">
        <f>J17*K17</f>
        <v>0</v>
      </c>
      <c r="M17" s="201"/>
      <c r="N17" s="495"/>
      <c r="O17" s="470"/>
      <c r="P17" s="201"/>
      <c r="Q17" s="495"/>
      <c r="R17" s="470"/>
      <c r="S17" s="201"/>
      <c r="T17" s="495"/>
      <c r="U17" s="470"/>
      <c r="V17" s="201"/>
      <c r="W17" s="495"/>
      <c r="X17" s="470"/>
    </row>
    <row r="18" spans="1:24" ht="15.6" hidden="1" x14ac:dyDescent="0.25">
      <c r="A18" s="741"/>
      <c r="B18" s="742"/>
      <c r="C18" s="743" t="s">
        <v>19</v>
      </c>
      <c r="D18" s="743"/>
      <c r="E18" s="28" t="s">
        <v>1283</v>
      </c>
      <c r="F18" s="15" t="s">
        <v>60</v>
      </c>
      <c r="G18" s="15"/>
      <c r="H18" s="124"/>
      <c r="I18" s="467">
        <f>G18*H18</f>
        <v>0</v>
      </c>
      <c r="J18" s="15"/>
      <c r="K18" s="461"/>
      <c r="L18" s="517">
        <f>J18*K18</f>
        <v>0</v>
      </c>
      <c r="M18" s="201"/>
      <c r="N18" s="495"/>
      <c r="O18" s="470"/>
      <c r="P18" s="201"/>
      <c r="Q18" s="495"/>
      <c r="R18" s="470"/>
      <c r="S18" s="201"/>
      <c r="T18" s="495"/>
      <c r="U18" s="470"/>
      <c r="V18" s="201"/>
      <c r="W18" s="495"/>
      <c r="X18" s="470"/>
    </row>
    <row r="19" spans="1:24" ht="39.6" hidden="1" x14ac:dyDescent="0.25">
      <c r="A19" s="741"/>
      <c r="B19" s="742" t="s">
        <v>1639</v>
      </c>
      <c r="C19" s="743"/>
      <c r="D19" s="743"/>
      <c r="E19" s="14" t="s">
        <v>1640</v>
      </c>
      <c r="F19" s="15"/>
      <c r="G19" s="15"/>
      <c r="H19" s="124"/>
      <c r="I19" s="123"/>
      <c r="J19" s="15"/>
      <c r="K19" s="124"/>
      <c r="L19" s="536"/>
      <c r="M19" s="201"/>
      <c r="N19" s="495"/>
      <c r="O19" s="504"/>
      <c r="P19" s="201"/>
      <c r="Q19" s="495"/>
      <c r="R19" s="504"/>
      <c r="S19" s="201"/>
      <c r="T19" s="495"/>
      <c r="U19" s="504"/>
      <c r="V19" s="201"/>
      <c r="W19" s="495"/>
      <c r="X19" s="504"/>
    </row>
    <row r="20" spans="1:24" ht="15.6" hidden="1" x14ac:dyDescent="0.25">
      <c r="A20" s="741"/>
      <c r="B20" s="742"/>
      <c r="C20" s="743" t="s">
        <v>86</v>
      </c>
      <c r="D20" s="743"/>
      <c r="E20" s="28" t="s">
        <v>1636</v>
      </c>
      <c r="F20" s="15" t="s">
        <v>60</v>
      </c>
      <c r="G20" s="15"/>
      <c r="H20" s="124"/>
      <c r="I20" s="467">
        <f>G20*H20</f>
        <v>0</v>
      </c>
      <c r="J20" s="15"/>
      <c r="K20" s="124"/>
      <c r="L20" s="517">
        <f>J20*K20</f>
        <v>0</v>
      </c>
      <c r="M20" s="201"/>
      <c r="N20" s="495"/>
      <c r="O20" s="470"/>
      <c r="P20" s="201"/>
      <c r="Q20" s="495"/>
      <c r="R20" s="470"/>
      <c r="S20" s="201"/>
      <c r="T20" s="495"/>
      <c r="U20" s="470"/>
      <c r="V20" s="201"/>
      <c r="W20" s="495"/>
      <c r="X20" s="470"/>
    </row>
    <row r="21" spans="1:24" ht="15.6" hidden="1" x14ac:dyDescent="0.25">
      <c r="A21" s="741"/>
      <c r="B21" s="742"/>
      <c r="C21" s="743" t="s">
        <v>89</v>
      </c>
      <c r="D21" s="743"/>
      <c r="E21" s="28" t="s">
        <v>1641</v>
      </c>
      <c r="F21" s="15" t="s">
        <v>60</v>
      </c>
      <c r="G21" s="15"/>
      <c r="H21" s="124"/>
      <c r="I21" s="467">
        <f>G21*H21</f>
        <v>0</v>
      </c>
      <c r="J21" s="15"/>
      <c r="K21" s="124"/>
      <c r="L21" s="517">
        <f>J21*K21</f>
        <v>0</v>
      </c>
      <c r="M21" s="201"/>
      <c r="N21" s="495"/>
      <c r="O21" s="470"/>
      <c r="P21" s="201"/>
      <c r="Q21" s="495"/>
      <c r="R21" s="470"/>
      <c r="S21" s="201"/>
      <c r="T21" s="495"/>
      <c r="U21" s="470"/>
      <c r="V21" s="201"/>
      <c r="W21" s="495"/>
      <c r="X21" s="470"/>
    </row>
    <row r="22" spans="1:24" ht="26.4" hidden="1" x14ac:dyDescent="0.25">
      <c r="A22" s="741" t="s">
        <v>1642</v>
      </c>
      <c r="B22" s="742"/>
      <c r="C22" s="743"/>
      <c r="D22" s="743"/>
      <c r="E22" s="27" t="s">
        <v>1643</v>
      </c>
      <c r="F22" s="15"/>
      <c r="G22" s="15"/>
      <c r="H22" s="124"/>
      <c r="I22" s="123"/>
      <c r="J22" s="15"/>
      <c r="K22" s="124"/>
      <c r="L22" s="536"/>
      <c r="M22" s="201"/>
      <c r="N22" s="495"/>
      <c r="O22" s="504"/>
      <c r="P22" s="201"/>
      <c r="Q22" s="495"/>
      <c r="R22" s="504"/>
      <c r="S22" s="201"/>
      <c r="T22" s="495"/>
      <c r="U22" s="504"/>
      <c r="V22" s="201"/>
      <c r="W22" s="495"/>
      <c r="X22" s="504"/>
    </row>
    <row r="23" spans="1:24" ht="26.4" hidden="1" x14ac:dyDescent="0.25">
      <c r="A23" s="741"/>
      <c r="B23" s="742" t="s">
        <v>1644</v>
      </c>
      <c r="C23" s="743"/>
      <c r="D23" s="743"/>
      <c r="E23" s="28" t="s">
        <v>1635</v>
      </c>
      <c r="F23" s="15"/>
      <c r="G23" s="15"/>
      <c r="H23" s="124"/>
      <c r="I23" s="123"/>
      <c r="J23" s="15"/>
      <c r="K23" s="124"/>
      <c r="L23" s="536"/>
      <c r="M23" s="201"/>
      <c r="N23" s="495"/>
      <c r="O23" s="504"/>
      <c r="P23" s="201"/>
      <c r="Q23" s="495"/>
      <c r="R23" s="504"/>
      <c r="S23" s="201"/>
      <c r="T23" s="495"/>
      <c r="U23" s="504"/>
      <c r="V23" s="201"/>
      <c r="W23" s="495"/>
      <c r="X23" s="504"/>
    </row>
    <row r="24" spans="1:24" ht="15.6" hidden="1" x14ac:dyDescent="0.25">
      <c r="A24" s="741"/>
      <c r="B24" s="742"/>
      <c r="C24" s="743" t="s">
        <v>86</v>
      </c>
      <c r="D24" s="743"/>
      <c r="E24" s="28" t="s">
        <v>1636</v>
      </c>
      <c r="F24" s="15" t="s">
        <v>60</v>
      </c>
      <c r="G24" s="15"/>
      <c r="H24" s="124"/>
      <c r="I24" s="467">
        <f>G24*H24</f>
        <v>0</v>
      </c>
      <c r="J24" s="15"/>
      <c r="K24" s="124"/>
      <c r="L24" s="517">
        <f>J24*K24</f>
        <v>0</v>
      </c>
      <c r="M24" s="201"/>
      <c r="N24" s="495"/>
      <c r="O24" s="470"/>
      <c r="P24" s="201"/>
      <c r="Q24" s="495"/>
      <c r="R24" s="470"/>
      <c r="S24" s="201"/>
      <c r="T24" s="495"/>
      <c r="U24" s="470"/>
      <c r="V24" s="201"/>
      <c r="W24" s="495"/>
      <c r="X24" s="470"/>
    </row>
    <row r="25" spans="1:24" ht="15.6" hidden="1" x14ac:dyDescent="0.25">
      <c r="A25" s="741"/>
      <c r="B25" s="742"/>
      <c r="C25" s="743" t="s">
        <v>89</v>
      </c>
      <c r="D25" s="743"/>
      <c r="E25" s="28" t="s">
        <v>1637</v>
      </c>
      <c r="F25" s="15" t="s">
        <v>60</v>
      </c>
      <c r="G25" s="15"/>
      <c r="H25" s="124"/>
      <c r="I25" s="467">
        <f>G25*H25</f>
        <v>0</v>
      </c>
      <c r="J25" s="15"/>
      <c r="K25" s="124"/>
      <c r="L25" s="517">
        <f>J25*K25</f>
        <v>0</v>
      </c>
      <c r="M25" s="201"/>
      <c r="N25" s="495"/>
      <c r="O25" s="470"/>
      <c r="P25" s="201"/>
      <c r="Q25" s="495"/>
      <c r="R25" s="470"/>
      <c r="S25" s="201"/>
      <c r="T25" s="495"/>
      <c r="U25" s="470"/>
      <c r="V25" s="201"/>
      <c r="W25" s="495"/>
      <c r="X25" s="470"/>
    </row>
    <row r="26" spans="1:24" ht="15.6" hidden="1" x14ac:dyDescent="0.25">
      <c r="A26" s="741"/>
      <c r="B26" s="742"/>
      <c r="C26" s="743" t="s">
        <v>17</v>
      </c>
      <c r="D26" s="743"/>
      <c r="E26" s="28" t="s">
        <v>1638</v>
      </c>
      <c r="F26" s="15" t="s">
        <v>60</v>
      </c>
      <c r="G26" s="15"/>
      <c r="H26" s="124"/>
      <c r="I26" s="467">
        <f>G26*H26</f>
        <v>0</v>
      </c>
      <c r="J26" s="15"/>
      <c r="K26" s="124"/>
      <c r="L26" s="517">
        <f>J26*K26</f>
        <v>0</v>
      </c>
      <c r="M26" s="201"/>
      <c r="N26" s="495"/>
      <c r="O26" s="470"/>
      <c r="P26" s="201"/>
      <c r="Q26" s="495"/>
      <c r="R26" s="470"/>
      <c r="S26" s="201"/>
      <c r="T26" s="495"/>
      <c r="U26" s="470"/>
      <c r="V26" s="201"/>
      <c r="W26" s="495"/>
      <c r="X26" s="470"/>
    </row>
    <row r="27" spans="1:24" ht="15.6" hidden="1" x14ac:dyDescent="0.25">
      <c r="A27" s="741"/>
      <c r="B27" s="742"/>
      <c r="C27" s="743" t="s">
        <v>18</v>
      </c>
      <c r="D27" s="743"/>
      <c r="E27" s="28" t="s">
        <v>1282</v>
      </c>
      <c r="F27" s="15" t="s">
        <v>60</v>
      </c>
      <c r="G27" s="15"/>
      <c r="H27" s="124"/>
      <c r="I27" s="467">
        <f>G27*H27</f>
        <v>0</v>
      </c>
      <c r="J27" s="15"/>
      <c r="K27" s="124"/>
      <c r="L27" s="517">
        <f>J27*K27</f>
        <v>0</v>
      </c>
      <c r="M27" s="201"/>
      <c r="N27" s="495"/>
      <c r="O27" s="470"/>
      <c r="P27" s="201"/>
      <c r="Q27" s="495"/>
      <c r="R27" s="470"/>
      <c r="S27" s="201"/>
      <c r="T27" s="495"/>
      <c r="U27" s="470"/>
      <c r="V27" s="201"/>
      <c r="W27" s="495"/>
      <c r="X27" s="470"/>
    </row>
    <row r="28" spans="1:24" ht="15.6" hidden="1" x14ac:dyDescent="0.25">
      <c r="A28" s="741"/>
      <c r="B28" s="742"/>
      <c r="C28" s="743" t="s">
        <v>19</v>
      </c>
      <c r="D28" s="743"/>
      <c r="E28" s="28" t="s">
        <v>1283</v>
      </c>
      <c r="F28" s="15" t="s">
        <v>60</v>
      </c>
      <c r="G28" s="15"/>
      <c r="H28" s="124"/>
      <c r="I28" s="467">
        <f>G28*H28</f>
        <v>0</v>
      </c>
      <c r="J28" s="15"/>
      <c r="K28" s="124"/>
      <c r="L28" s="517">
        <f>J28*K28</f>
        <v>0</v>
      </c>
      <c r="M28" s="201"/>
      <c r="N28" s="495"/>
      <c r="O28" s="470"/>
      <c r="P28" s="201"/>
      <c r="Q28" s="495"/>
      <c r="R28" s="470"/>
      <c r="S28" s="201"/>
      <c r="T28" s="495"/>
      <c r="U28" s="470"/>
      <c r="V28" s="201"/>
      <c r="W28" s="495"/>
      <c r="X28" s="470"/>
    </row>
    <row r="29" spans="1:24" ht="39.6" hidden="1" x14ac:dyDescent="0.25">
      <c r="A29" s="741"/>
      <c r="B29" s="742" t="s">
        <v>1645</v>
      </c>
      <c r="C29" s="743"/>
      <c r="D29" s="743"/>
      <c r="E29" s="14" t="s">
        <v>1640</v>
      </c>
      <c r="F29" s="15"/>
      <c r="G29" s="15"/>
      <c r="H29" s="124"/>
      <c r="I29" s="123"/>
      <c r="J29" s="15"/>
      <c r="K29" s="124"/>
      <c r="L29" s="536"/>
      <c r="M29" s="201"/>
      <c r="N29" s="495"/>
      <c r="O29" s="504"/>
      <c r="P29" s="201"/>
      <c r="Q29" s="495"/>
      <c r="R29" s="504"/>
      <c r="S29" s="201"/>
      <c r="T29" s="495"/>
      <c r="U29" s="504"/>
      <c r="V29" s="201"/>
      <c r="W29" s="495"/>
      <c r="X29" s="504"/>
    </row>
    <row r="30" spans="1:24" ht="15.6" hidden="1" x14ac:dyDescent="0.25">
      <c r="A30" s="741"/>
      <c r="B30" s="742"/>
      <c r="C30" s="743" t="s">
        <v>86</v>
      </c>
      <c r="D30" s="743"/>
      <c r="E30" s="28" t="s">
        <v>1636</v>
      </c>
      <c r="F30" s="15" t="s">
        <v>60</v>
      </c>
      <c r="G30" s="15"/>
      <c r="H30" s="124"/>
      <c r="I30" s="467">
        <f>G30*H30</f>
        <v>0</v>
      </c>
      <c r="J30" s="15"/>
      <c r="K30" s="124"/>
      <c r="L30" s="517">
        <f>J30*K30</f>
        <v>0</v>
      </c>
      <c r="M30" s="201"/>
      <c r="N30" s="495"/>
      <c r="O30" s="470"/>
      <c r="P30" s="201"/>
      <c r="Q30" s="495"/>
      <c r="R30" s="470"/>
      <c r="S30" s="201"/>
      <c r="T30" s="495"/>
      <c r="U30" s="470"/>
      <c r="V30" s="201"/>
      <c r="W30" s="495"/>
      <c r="X30" s="470"/>
    </row>
    <row r="31" spans="1:24" ht="15.6" hidden="1" x14ac:dyDescent="0.25">
      <c r="A31" s="741"/>
      <c r="B31" s="742"/>
      <c r="C31" s="743" t="s">
        <v>89</v>
      </c>
      <c r="D31" s="743"/>
      <c r="E31" s="28" t="s">
        <v>1641</v>
      </c>
      <c r="F31" s="15" t="s">
        <v>60</v>
      </c>
      <c r="G31" s="15"/>
      <c r="H31" s="124"/>
      <c r="I31" s="467">
        <f>G31*H31</f>
        <v>0</v>
      </c>
      <c r="J31" s="15"/>
      <c r="K31" s="124"/>
      <c r="L31" s="517">
        <f>J31*K31</f>
        <v>0</v>
      </c>
      <c r="M31" s="201"/>
      <c r="N31" s="495"/>
      <c r="O31" s="470"/>
      <c r="P31" s="201"/>
      <c r="Q31" s="495"/>
      <c r="R31" s="470"/>
      <c r="S31" s="201"/>
      <c r="T31" s="495"/>
      <c r="U31" s="470"/>
      <c r="V31" s="201"/>
      <c r="W31" s="495"/>
      <c r="X31" s="470"/>
    </row>
    <row r="32" spans="1:24" hidden="1" x14ac:dyDescent="0.25">
      <c r="A32" s="741" t="s">
        <v>1646</v>
      </c>
      <c r="B32" s="742"/>
      <c r="C32" s="743"/>
      <c r="D32" s="743"/>
      <c r="E32" s="27" t="s">
        <v>1647</v>
      </c>
      <c r="F32" s="15"/>
      <c r="G32" s="15"/>
      <c r="H32" s="124"/>
      <c r="I32" s="123"/>
      <c r="J32" s="15"/>
      <c r="K32" s="124"/>
      <c r="L32" s="536"/>
      <c r="M32" s="201"/>
      <c r="N32" s="495"/>
      <c r="O32" s="504"/>
      <c r="P32" s="201"/>
      <c r="Q32" s="495"/>
      <c r="R32" s="504"/>
      <c r="S32" s="201"/>
      <c r="T32" s="495"/>
      <c r="U32" s="504"/>
      <c r="V32" s="201"/>
      <c r="W32" s="495"/>
      <c r="X32" s="504"/>
    </row>
    <row r="33" spans="1:24" hidden="1" x14ac:dyDescent="0.25">
      <c r="A33" s="741"/>
      <c r="B33" s="742" t="s">
        <v>1648</v>
      </c>
      <c r="C33" s="743"/>
      <c r="D33" s="743"/>
      <c r="E33" s="28" t="s">
        <v>1330</v>
      </c>
      <c r="F33" s="15"/>
      <c r="G33" s="15"/>
      <c r="H33" s="124"/>
      <c r="I33" s="123"/>
      <c r="J33" s="15"/>
      <c r="K33" s="124"/>
      <c r="L33" s="536"/>
      <c r="M33" s="201"/>
      <c r="N33" s="495"/>
      <c r="O33" s="504"/>
      <c r="P33" s="201"/>
      <c r="Q33" s="495"/>
      <c r="R33" s="504"/>
      <c r="S33" s="201"/>
      <c r="T33" s="495"/>
      <c r="U33" s="504"/>
      <c r="V33" s="201"/>
      <c r="W33" s="495"/>
      <c r="X33" s="504"/>
    </row>
    <row r="34" spans="1:24" ht="15.6" hidden="1" x14ac:dyDescent="0.25">
      <c r="A34" s="741"/>
      <c r="B34" s="742"/>
      <c r="C34" s="743" t="s">
        <v>86</v>
      </c>
      <c r="D34" s="743"/>
      <c r="E34" s="28" t="s">
        <v>1649</v>
      </c>
      <c r="F34" s="15" t="s">
        <v>60</v>
      </c>
      <c r="G34" s="15"/>
      <c r="H34" s="124"/>
      <c r="I34" s="467">
        <f>G34*H34</f>
        <v>0</v>
      </c>
      <c r="J34" s="15"/>
      <c r="K34" s="124"/>
      <c r="L34" s="517">
        <f>J34*K34</f>
        <v>0</v>
      </c>
      <c r="M34" s="201"/>
      <c r="N34" s="495"/>
      <c r="O34" s="470"/>
      <c r="P34" s="201"/>
      <c r="Q34" s="495"/>
      <c r="R34" s="470"/>
      <c r="S34" s="201"/>
      <c r="T34" s="495"/>
      <c r="U34" s="470"/>
      <c r="V34" s="201"/>
      <c r="W34" s="495"/>
      <c r="X34" s="470"/>
    </row>
    <row r="35" spans="1:24" ht="15.6" hidden="1" x14ac:dyDescent="0.25">
      <c r="A35" s="741"/>
      <c r="B35" s="742"/>
      <c r="C35" s="743" t="s">
        <v>89</v>
      </c>
      <c r="D35" s="743"/>
      <c r="E35" s="28" t="s">
        <v>1650</v>
      </c>
      <c r="F35" s="15" t="s">
        <v>60</v>
      </c>
      <c r="G35" s="15"/>
      <c r="H35" s="124"/>
      <c r="I35" s="467">
        <f>G35*H35</f>
        <v>0</v>
      </c>
      <c r="J35" s="15"/>
      <c r="K35" s="124"/>
      <c r="L35" s="517">
        <f>J35*K35</f>
        <v>0</v>
      </c>
      <c r="M35" s="201"/>
      <c r="N35" s="495"/>
      <c r="O35" s="470"/>
      <c r="P35" s="201"/>
      <c r="Q35" s="495"/>
      <c r="R35" s="470"/>
      <c r="S35" s="201"/>
      <c r="T35" s="495"/>
      <c r="U35" s="470"/>
      <c r="V35" s="201"/>
      <c r="W35" s="495"/>
      <c r="X35" s="470"/>
    </row>
    <row r="36" spans="1:24" hidden="1" x14ac:dyDescent="0.25">
      <c r="A36" s="741"/>
      <c r="B36" s="742" t="s">
        <v>1651</v>
      </c>
      <c r="C36" s="743"/>
      <c r="D36" s="743"/>
      <c r="E36" s="28" t="s">
        <v>1652</v>
      </c>
      <c r="F36" s="15"/>
      <c r="G36" s="15"/>
      <c r="H36" s="124"/>
      <c r="I36" s="123"/>
      <c r="J36" s="15"/>
      <c r="K36" s="124"/>
      <c r="L36" s="536"/>
      <c r="M36" s="201"/>
      <c r="N36" s="495"/>
      <c r="O36" s="504"/>
      <c r="P36" s="201"/>
      <c r="Q36" s="495"/>
      <c r="R36" s="504"/>
      <c r="S36" s="201"/>
      <c r="T36" s="495"/>
      <c r="U36" s="504"/>
      <c r="V36" s="201"/>
      <c r="W36" s="495"/>
      <c r="X36" s="504"/>
    </row>
    <row r="37" spans="1:24" ht="15.6" hidden="1" x14ac:dyDescent="0.25">
      <c r="A37" s="741"/>
      <c r="B37" s="742"/>
      <c r="C37" s="743" t="s">
        <v>86</v>
      </c>
      <c r="D37" s="743"/>
      <c r="E37" s="28" t="s">
        <v>1649</v>
      </c>
      <c r="F37" s="15" t="s">
        <v>60</v>
      </c>
      <c r="G37" s="15"/>
      <c r="H37" s="124"/>
      <c r="I37" s="467">
        <f>G37*H37</f>
        <v>0</v>
      </c>
      <c r="J37" s="15"/>
      <c r="K37" s="124"/>
      <c r="L37" s="517">
        <f>J37*K37</f>
        <v>0</v>
      </c>
      <c r="M37" s="201"/>
      <c r="N37" s="495"/>
      <c r="O37" s="470"/>
      <c r="P37" s="201"/>
      <c r="Q37" s="495"/>
      <c r="R37" s="470"/>
      <c r="S37" s="201"/>
      <c r="T37" s="495"/>
      <c r="U37" s="470"/>
      <c r="V37" s="201"/>
      <c r="W37" s="495"/>
      <c r="X37" s="470"/>
    </row>
    <row r="38" spans="1:24" ht="15.6" hidden="1" x14ac:dyDescent="0.25">
      <c r="A38" s="741"/>
      <c r="B38" s="742"/>
      <c r="C38" s="743" t="s">
        <v>89</v>
      </c>
      <c r="D38" s="743"/>
      <c r="E38" s="28" t="s">
        <v>1650</v>
      </c>
      <c r="F38" s="15" t="s">
        <v>60</v>
      </c>
      <c r="G38" s="15"/>
      <c r="H38" s="124"/>
      <c r="I38" s="467">
        <f>G38*H38</f>
        <v>0</v>
      </c>
      <c r="J38" s="15"/>
      <c r="K38" s="124"/>
      <c r="L38" s="517">
        <f>J38*K38</f>
        <v>0</v>
      </c>
      <c r="M38" s="201"/>
      <c r="N38" s="495"/>
      <c r="O38" s="470"/>
      <c r="P38" s="201"/>
      <c r="Q38" s="495"/>
      <c r="R38" s="470"/>
      <c r="S38" s="201"/>
      <c r="T38" s="495"/>
      <c r="U38" s="470"/>
      <c r="V38" s="201"/>
      <c r="W38" s="495"/>
      <c r="X38" s="470"/>
    </row>
    <row r="39" spans="1:24" ht="26.4" hidden="1" x14ac:dyDescent="0.25">
      <c r="A39" s="741" t="s">
        <v>1653</v>
      </c>
      <c r="B39" s="742"/>
      <c r="C39" s="743"/>
      <c r="D39" s="743"/>
      <c r="E39" s="27" t="s">
        <v>1654</v>
      </c>
      <c r="F39" s="15"/>
      <c r="G39" s="15"/>
      <c r="H39" s="124"/>
      <c r="I39" s="123"/>
      <c r="J39" s="15"/>
      <c r="K39" s="124"/>
      <c r="L39" s="536"/>
      <c r="M39" s="201"/>
      <c r="N39" s="495"/>
      <c r="O39" s="504"/>
      <c r="P39" s="201"/>
      <c r="Q39" s="495"/>
      <c r="R39" s="504"/>
      <c r="S39" s="201"/>
      <c r="T39" s="495"/>
      <c r="U39" s="504"/>
      <c r="V39" s="201"/>
      <c r="W39" s="495"/>
      <c r="X39" s="504"/>
    </row>
    <row r="40" spans="1:24" ht="15.6" hidden="1" x14ac:dyDescent="0.25">
      <c r="A40" s="741"/>
      <c r="B40" s="742" t="s">
        <v>1655</v>
      </c>
      <c r="C40" s="743"/>
      <c r="D40" s="743"/>
      <c r="E40" s="28" t="s">
        <v>1656</v>
      </c>
      <c r="F40" s="15" t="s">
        <v>60</v>
      </c>
      <c r="G40" s="15"/>
      <c r="H40" s="124"/>
      <c r="I40" s="467">
        <f>G40*H40</f>
        <v>0</v>
      </c>
      <c r="J40" s="15"/>
      <c r="K40" s="124"/>
      <c r="L40" s="517">
        <f>J40*K40</f>
        <v>0</v>
      </c>
      <c r="M40" s="201"/>
      <c r="N40" s="495"/>
      <c r="O40" s="470"/>
      <c r="P40" s="201"/>
      <c r="Q40" s="495"/>
      <c r="R40" s="470"/>
      <c r="S40" s="201"/>
      <c r="T40" s="495"/>
      <c r="U40" s="470"/>
      <c r="V40" s="201"/>
      <c r="W40" s="495"/>
      <c r="X40" s="470"/>
    </row>
    <row r="41" spans="1:24" ht="15.6" hidden="1" x14ac:dyDescent="0.25">
      <c r="A41" s="741"/>
      <c r="B41" s="742" t="s">
        <v>1657</v>
      </c>
      <c r="C41" s="743"/>
      <c r="D41" s="743"/>
      <c r="E41" s="28" t="s">
        <v>1658</v>
      </c>
      <c r="F41" s="15" t="s">
        <v>60</v>
      </c>
      <c r="G41" s="15"/>
      <c r="H41" s="124"/>
      <c r="I41" s="467">
        <f>G41*H41</f>
        <v>0</v>
      </c>
      <c r="J41" s="15"/>
      <c r="K41" s="124"/>
      <c r="L41" s="517">
        <f>J41*K41</f>
        <v>0</v>
      </c>
      <c r="M41" s="201"/>
      <c r="N41" s="495"/>
      <c r="O41" s="470"/>
      <c r="P41" s="201"/>
      <c r="Q41" s="495"/>
      <c r="R41" s="470"/>
      <c r="S41" s="201"/>
      <c r="T41" s="495"/>
      <c r="U41" s="470"/>
      <c r="V41" s="201"/>
      <c r="W41" s="495"/>
      <c r="X41" s="470"/>
    </row>
    <row r="42" spans="1:24" ht="39.6" hidden="1" x14ac:dyDescent="0.25">
      <c r="A42" s="741"/>
      <c r="B42" s="742" t="s">
        <v>1659</v>
      </c>
      <c r="C42" s="743"/>
      <c r="D42" s="743"/>
      <c r="E42" s="28" t="s">
        <v>1660</v>
      </c>
      <c r="F42" s="15" t="s">
        <v>60</v>
      </c>
      <c r="G42" s="15"/>
      <c r="H42" s="124"/>
      <c r="I42" s="467">
        <f>G42*H42</f>
        <v>0</v>
      </c>
      <c r="J42" s="15"/>
      <c r="K42" s="124"/>
      <c r="L42" s="517">
        <f>J42*K42</f>
        <v>0</v>
      </c>
      <c r="M42" s="201"/>
      <c r="N42" s="495"/>
      <c r="O42" s="470"/>
      <c r="P42" s="201"/>
      <c r="Q42" s="495"/>
      <c r="R42" s="470"/>
      <c r="S42" s="201"/>
      <c r="T42" s="495"/>
      <c r="U42" s="470"/>
      <c r="V42" s="201"/>
      <c r="W42" s="495"/>
      <c r="X42" s="470"/>
    </row>
    <row r="43" spans="1:24" hidden="1" x14ac:dyDescent="0.25">
      <c r="A43" s="741" t="s">
        <v>1661</v>
      </c>
      <c r="B43" s="742"/>
      <c r="C43" s="743"/>
      <c r="D43" s="743"/>
      <c r="E43" s="27" t="s">
        <v>1662</v>
      </c>
      <c r="F43" s="15"/>
      <c r="G43" s="15"/>
      <c r="H43" s="124"/>
      <c r="I43" s="123"/>
      <c r="J43" s="15"/>
      <c r="K43" s="124"/>
      <c r="L43" s="536"/>
      <c r="M43" s="201"/>
      <c r="N43" s="495"/>
      <c r="O43" s="504"/>
      <c r="P43" s="201"/>
      <c r="Q43" s="495"/>
      <c r="R43" s="504"/>
      <c r="S43" s="201"/>
      <c r="T43" s="495"/>
      <c r="U43" s="504"/>
      <c r="V43" s="201"/>
      <c r="W43" s="495"/>
      <c r="X43" s="504"/>
    </row>
    <row r="44" spans="1:24" ht="15.6" hidden="1" x14ac:dyDescent="0.25">
      <c r="A44" s="741"/>
      <c r="B44" s="742" t="s">
        <v>1663</v>
      </c>
      <c r="C44" s="743"/>
      <c r="D44" s="743"/>
      <c r="E44" s="28" t="s">
        <v>1664</v>
      </c>
      <c r="F44" s="15" t="s">
        <v>454</v>
      </c>
      <c r="G44" s="15">
        <f>1500*8*1.125</f>
        <v>13500</v>
      </c>
      <c r="H44" s="124"/>
      <c r="I44" s="467">
        <f t="shared" ref="I44:I51" si="2">G44*H44</f>
        <v>0</v>
      </c>
      <c r="J44" s="15">
        <v>0</v>
      </c>
      <c r="K44" s="124">
        <v>15</v>
      </c>
      <c r="L44" s="517">
        <f t="shared" ref="L44:L51" si="3">J44*K44</f>
        <v>0</v>
      </c>
      <c r="M44" s="201"/>
      <c r="N44" s="495"/>
      <c r="O44" s="470"/>
      <c r="P44" s="201"/>
      <c r="Q44" s="495"/>
      <c r="R44" s="470"/>
      <c r="S44" s="201"/>
      <c r="T44" s="495"/>
      <c r="U44" s="470"/>
      <c r="V44" s="201"/>
      <c r="W44" s="495"/>
      <c r="X44" s="470"/>
    </row>
    <row r="45" spans="1:24" ht="15.6" hidden="1" x14ac:dyDescent="0.25">
      <c r="A45" s="741"/>
      <c r="B45" s="742" t="s">
        <v>1665</v>
      </c>
      <c r="C45" s="743"/>
      <c r="D45" s="743"/>
      <c r="E45" s="28" t="s">
        <v>1666</v>
      </c>
      <c r="F45" s="15" t="s">
        <v>454</v>
      </c>
      <c r="G45" s="15">
        <f>1500*8*1.125</f>
        <v>13500</v>
      </c>
      <c r="H45" s="124"/>
      <c r="I45" s="467">
        <f t="shared" si="2"/>
        <v>0</v>
      </c>
      <c r="J45" s="15">
        <f>1500*8*1.125</f>
        <v>13500</v>
      </c>
      <c r="K45" s="124"/>
      <c r="L45" s="517">
        <f t="shared" si="3"/>
        <v>0</v>
      </c>
      <c r="M45" s="201"/>
      <c r="N45" s="495"/>
      <c r="O45" s="470"/>
      <c r="P45" s="201"/>
      <c r="Q45" s="495"/>
      <c r="R45" s="470"/>
      <c r="S45" s="201"/>
      <c r="T45" s="495"/>
      <c r="U45" s="470"/>
      <c r="V45" s="201"/>
      <c r="W45" s="495"/>
      <c r="X45" s="470"/>
    </row>
    <row r="46" spans="1:24" ht="15.6" hidden="1" x14ac:dyDescent="0.25">
      <c r="A46" s="741"/>
      <c r="B46" s="742" t="s">
        <v>1667</v>
      </c>
      <c r="C46" s="743"/>
      <c r="D46" s="743"/>
      <c r="E46" s="28" t="s">
        <v>1668</v>
      </c>
      <c r="F46" s="15" t="s">
        <v>454</v>
      </c>
      <c r="G46" s="15">
        <f>1500*8*1.125</f>
        <v>13500</v>
      </c>
      <c r="H46" s="124"/>
      <c r="I46" s="467">
        <f t="shared" si="2"/>
        <v>0</v>
      </c>
      <c r="J46" s="15">
        <f>1500*8*1.125</f>
        <v>13500</v>
      </c>
      <c r="K46" s="124"/>
      <c r="L46" s="517">
        <f t="shared" si="3"/>
        <v>0</v>
      </c>
      <c r="M46" s="201"/>
      <c r="N46" s="495"/>
      <c r="O46" s="470"/>
      <c r="P46" s="201"/>
      <c r="Q46" s="495"/>
      <c r="R46" s="470"/>
      <c r="S46" s="201"/>
      <c r="T46" s="495"/>
      <c r="U46" s="470"/>
      <c r="V46" s="201"/>
      <c r="W46" s="495"/>
      <c r="X46" s="470"/>
    </row>
    <row r="47" spans="1:24" ht="15.6" hidden="1" x14ac:dyDescent="0.25">
      <c r="A47" s="741"/>
      <c r="B47" s="742" t="s">
        <v>1669</v>
      </c>
      <c r="C47" s="743"/>
      <c r="D47" s="743"/>
      <c r="E47" s="28" t="s">
        <v>5359</v>
      </c>
      <c r="F47" s="15" t="s">
        <v>454</v>
      </c>
      <c r="G47" s="15"/>
      <c r="H47" s="124"/>
      <c r="I47" s="467">
        <f t="shared" si="2"/>
        <v>0</v>
      </c>
      <c r="J47" s="15"/>
      <c r="K47" s="124"/>
      <c r="L47" s="517">
        <f t="shared" si="3"/>
        <v>0</v>
      </c>
      <c r="M47" s="201"/>
      <c r="N47" s="495"/>
      <c r="O47" s="470"/>
      <c r="P47" s="201"/>
      <c r="Q47" s="495"/>
      <c r="R47" s="470"/>
      <c r="S47" s="201"/>
      <c r="T47" s="495"/>
      <c r="U47" s="470"/>
      <c r="V47" s="201"/>
      <c r="W47" s="495"/>
      <c r="X47" s="470"/>
    </row>
    <row r="48" spans="1:24" ht="15.6" hidden="1" x14ac:dyDescent="0.25">
      <c r="A48" s="741"/>
      <c r="B48" s="742" t="s">
        <v>1670</v>
      </c>
      <c r="C48" s="743"/>
      <c r="D48" s="743"/>
      <c r="E48" s="28" t="s">
        <v>1671</v>
      </c>
      <c r="F48" s="15" t="s">
        <v>454</v>
      </c>
      <c r="G48" s="15"/>
      <c r="H48" s="124"/>
      <c r="I48" s="467">
        <f t="shared" si="2"/>
        <v>0</v>
      </c>
      <c r="J48" s="15"/>
      <c r="K48" s="124"/>
      <c r="L48" s="517">
        <f t="shared" si="3"/>
        <v>0</v>
      </c>
      <c r="M48" s="201"/>
      <c r="N48" s="495"/>
      <c r="O48" s="470"/>
      <c r="P48" s="201"/>
      <c r="Q48" s="495"/>
      <c r="R48" s="470"/>
      <c r="S48" s="201"/>
      <c r="T48" s="495"/>
      <c r="U48" s="470"/>
      <c r="V48" s="201"/>
      <c r="W48" s="495"/>
      <c r="X48" s="470"/>
    </row>
    <row r="49" spans="1:24" ht="15.6" hidden="1" x14ac:dyDescent="0.25">
      <c r="A49" s="741"/>
      <c r="B49" s="742" t="s">
        <v>1672</v>
      </c>
      <c r="C49" s="743"/>
      <c r="D49" s="743"/>
      <c r="E49" s="28" t="s">
        <v>1673</v>
      </c>
      <c r="F49" s="15" t="s">
        <v>454</v>
      </c>
      <c r="G49" s="15"/>
      <c r="H49" s="124"/>
      <c r="I49" s="467">
        <f t="shared" si="2"/>
        <v>0</v>
      </c>
      <c r="J49" s="15"/>
      <c r="K49" s="124"/>
      <c r="L49" s="517">
        <f t="shared" si="3"/>
        <v>0</v>
      </c>
      <c r="M49" s="201"/>
      <c r="N49" s="495"/>
      <c r="O49" s="470"/>
      <c r="P49" s="201"/>
      <c r="Q49" s="495"/>
      <c r="R49" s="470"/>
      <c r="S49" s="201"/>
      <c r="T49" s="495"/>
      <c r="U49" s="470"/>
      <c r="V49" s="201"/>
      <c r="W49" s="495"/>
      <c r="X49" s="470"/>
    </row>
    <row r="50" spans="1:24" ht="15.6" hidden="1" x14ac:dyDescent="0.25">
      <c r="A50" s="741"/>
      <c r="B50" s="742" t="s">
        <v>1674</v>
      </c>
      <c r="C50" s="743"/>
      <c r="D50" s="743"/>
      <c r="E50" s="28" t="s">
        <v>1675</v>
      </c>
      <c r="F50" s="15" t="s">
        <v>454</v>
      </c>
      <c r="G50" s="15"/>
      <c r="H50" s="124"/>
      <c r="I50" s="467">
        <f t="shared" si="2"/>
        <v>0</v>
      </c>
      <c r="J50" s="15"/>
      <c r="K50" s="124"/>
      <c r="L50" s="517">
        <f t="shared" si="3"/>
        <v>0</v>
      </c>
      <c r="M50" s="201"/>
      <c r="N50" s="495"/>
      <c r="O50" s="470"/>
      <c r="P50" s="201"/>
      <c r="Q50" s="495"/>
      <c r="R50" s="470"/>
      <c r="S50" s="201"/>
      <c r="T50" s="495"/>
      <c r="U50" s="470"/>
      <c r="V50" s="201"/>
      <c r="W50" s="495"/>
      <c r="X50" s="470"/>
    </row>
    <row r="51" spans="1:24" ht="15.6" hidden="1" x14ac:dyDescent="0.25">
      <c r="A51" s="741"/>
      <c r="B51" s="742" t="s">
        <v>1676</v>
      </c>
      <c r="C51" s="743"/>
      <c r="D51" s="743"/>
      <c r="E51" s="28" t="s">
        <v>5360</v>
      </c>
      <c r="F51" s="15" t="s">
        <v>454</v>
      </c>
      <c r="G51" s="15"/>
      <c r="H51" s="124"/>
      <c r="I51" s="467">
        <f t="shared" si="2"/>
        <v>0</v>
      </c>
      <c r="J51" s="15"/>
      <c r="K51" s="124"/>
      <c r="L51" s="517">
        <f t="shared" si="3"/>
        <v>0</v>
      </c>
      <c r="M51" s="201"/>
      <c r="N51" s="495"/>
      <c r="O51" s="470"/>
      <c r="P51" s="201"/>
      <c r="Q51" s="495"/>
      <c r="R51" s="470"/>
      <c r="S51" s="201"/>
      <c r="T51" s="495"/>
      <c r="U51" s="470"/>
      <c r="V51" s="201"/>
      <c r="W51" s="495"/>
      <c r="X51" s="470"/>
    </row>
    <row r="52" spans="1:24" hidden="1" x14ac:dyDescent="0.25">
      <c r="A52" s="741" t="s">
        <v>1677</v>
      </c>
      <c r="B52" s="742"/>
      <c r="C52" s="743"/>
      <c r="D52" s="743"/>
      <c r="E52" s="27" t="s">
        <v>1678</v>
      </c>
      <c r="F52" s="15"/>
      <c r="G52" s="15"/>
      <c r="H52" s="124"/>
      <c r="I52" s="123"/>
      <c r="J52" s="15"/>
      <c r="K52" s="124"/>
      <c r="L52" s="536"/>
      <c r="M52" s="201"/>
      <c r="N52" s="495"/>
      <c r="O52" s="504"/>
      <c r="P52" s="201"/>
      <c r="Q52" s="495"/>
      <c r="R52" s="504"/>
      <c r="S52" s="201"/>
      <c r="T52" s="495"/>
      <c r="U52" s="504"/>
      <c r="V52" s="201"/>
      <c r="W52" s="495"/>
      <c r="X52" s="504"/>
    </row>
    <row r="53" spans="1:24" ht="39.6" hidden="1" x14ac:dyDescent="0.25">
      <c r="A53" s="741"/>
      <c r="B53" s="742" t="s">
        <v>1679</v>
      </c>
      <c r="C53" s="743"/>
      <c r="D53" s="743"/>
      <c r="E53" s="28" t="s">
        <v>1680</v>
      </c>
      <c r="F53" s="15" t="s">
        <v>60</v>
      </c>
      <c r="G53" s="15"/>
      <c r="H53" s="124"/>
      <c r="I53" s="467">
        <f t="shared" ref="I53:I63" si="4">G53*H53</f>
        <v>0</v>
      </c>
      <c r="J53" s="15"/>
      <c r="K53" s="124"/>
      <c r="L53" s="517">
        <f t="shared" ref="L53:L54" si="5">J53*K53</f>
        <v>0</v>
      </c>
      <c r="M53" s="201"/>
      <c r="N53" s="495"/>
      <c r="O53" s="470"/>
      <c r="P53" s="201"/>
      <c r="Q53" s="495"/>
      <c r="R53" s="470"/>
      <c r="S53" s="201"/>
      <c r="T53" s="495"/>
      <c r="U53" s="470"/>
      <c r="V53" s="201"/>
      <c r="W53" s="495"/>
      <c r="X53" s="470"/>
    </row>
    <row r="54" spans="1:24" ht="52.8" hidden="1" x14ac:dyDescent="0.25">
      <c r="A54" s="741"/>
      <c r="B54" s="742" t="s">
        <v>1681</v>
      </c>
      <c r="C54" s="743"/>
      <c r="D54" s="743"/>
      <c r="E54" s="28" t="s">
        <v>1682</v>
      </c>
      <c r="F54" s="15" t="s">
        <v>60</v>
      </c>
      <c r="G54" s="15"/>
      <c r="H54" s="124"/>
      <c r="I54" s="467">
        <f t="shared" si="4"/>
        <v>0</v>
      </c>
      <c r="J54" s="15"/>
      <c r="K54" s="124"/>
      <c r="L54" s="517">
        <f t="shared" si="5"/>
        <v>0</v>
      </c>
      <c r="M54" s="201"/>
      <c r="N54" s="495"/>
      <c r="O54" s="470"/>
      <c r="P54" s="201"/>
      <c r="Q54" s="495"/>
      <c r="R54" s="470"/>
      <c r="S54" s="201"/>
      <c r="T54" s="495"/>
      <c r="U54" s="470"/>
      <c r="V54" s="201"/>
      <c r="W54" s="495"/>
      <c r="X54" s="470"/>
    </row>
    <row r="55" spans="1:24" hidden="1" x14ac:dyDescent="0.25">
      <c r="A55" s="741"/>
      <c r="B55" s="742" t="s">
        <v>1683</v>
      </c>
      <c r="C55" s="743"/>
      <c r="D55" s="743"/>
      <c r="E55" s="28" t="s">
        <v>1684</v>
      </c>
      <c r="F55" s="15"/>
      <c r="G55" s="15"/>
      <c r="H55" s="124"/>
      <c r="I55" s="467"/>
      <c r="J55" s="15"/>
      <c r="K55" s="124"/>
      <c r="L55" s="517"/>
      <c r="M55" s="201"/>
      <c r="N55" s="495"/>
      <c r="O55" s="470"/>
      <c r="P55" s="201"/>
      <c r="Q55" s="495"/>
      <c r="R55" s="470"/>
      <c r="S55" s="201"/>
      <c r="T55" s="495"/>
      <c r="U55" s="470"/>
      <c r="V55" s="201"/>
      <c r="W55" s="495"/>
      <c r="X55" s="470"/>
    </row>
    <row r="56" spans="1:24" ht="15.6" hidden="1" x14ac:dyDescent="0.25">
      <c r="A56" s="741"/>
      <c r="B56" s="742" t="s">
        <v>1685</v>
      </c>
      <c r="C56" s="743"/>
      <c r="D56" s="743"/>
      <c r="E56" s="28" t="s">
        <v>1686</v>
      </c>
      <c r="F56" s="15" t="s">
        <v>60</v>
      </c>
      <c r="G56" s="15"/>
      <c r="H56" s="124"/>
      <c r="I56" s="467">
        <f t="shared" si="4"/>
        <v>0</v>
      </c>
      <c r="J56" s="15"/>
      <c r="K56" s="124"/>
      <c r="L56" s="517">
        <f t="shared" ref="L56:L59" si="6">J56*K56</f>
        <v>0</v>
      </c>
      <c r="M56" s="201"/>
      <c r="N56" s="495"/>
      <c r="O56" s="470"/>
      <c r="P56" s="201"/>
      <c r="Q56" s="495"/>
      <c r="R56" s="470"/>
      <c r="S56" s="201"/>
      <c r="T56" s="495"/>
      <c r="U56" s="470"/>
      <c r="V56" s="201"/>
      <c r="W56" s="495"/>
      <c r="X56" s="470"/>
    </row>
    <row r="57" spans="1:24" ht="15.6" hidden="1" x14ac:dyDescent="0.25">
      <c r="A57" s="741"/>
      <c r="B57" s="742"/>
      <c r="C57" s="743" t="s">
        <v>86</v>
      </c>
      <c r="D57" s="743"/>
      <c r="E57" s="28" t="s">
        <v>1687</v>
      </c>
      <c r="F57" s="15" t="s">
        <v>60</v>
      </c>
      <c r="G57" s="15"/>
      <c r="H57" s="124"/>
      <c r="I57" s="467">
        <f t="shared" ref="I57:I59" si="7">G57*H57</f>
        <v>0</v>
      </c>
      <c r="J57" s="15"/>
      <c r="K57" s="124"/>
      <c r="L57" s="517">
        <f t="shared" si="6"/>
        <v>0</v>
      </c>
      <c r="M57" s="201"/>
      <c r="N57" s="495"/>
      <c r="O57" s="470"/>
      <c r="P57" s="201"/>
      <c r="Q57" s="495"/>
      <c r="R57" s="470"/>
      <c r="S57" s="201"/>
      <c r="T57" s="495"/>
      <c r="U57" s="470"/>
      <c r="V57" s="201"/>
      <c r="W57" s="495"/>
      <c r="X57" s="470"/>
    </row>
    <row r="58" spans="1:24" ht="15.6" hidden="1" x14ac:dyDescent="0.25">
      <c r="A58" s="741"/>
      <c r="B58" s="742"/>
      <c r="C58" s="743" t="s">
        <v>89</v>
      </c>
      <c r="D58" s="743"/>
      <c r="E58" s="28" t="s">
        <v>1688</v>
      </c>
      <c r="F58" s="15" t="s">
        <v>60</v>
      </c>
      <c r="G58" s="15"/>
      <c r="H58" s="124"/>
      <c r="I58" s="467">
        <f t="shared" si="7"/>
        <v>0</v>
      </c>
      <c r="J58" s="15"/>
      <c r="K58" s="124"/>
      <c r="L58" s="517">
        <f t="shared" si="6"/>
        <v>0</v>
      </c>
      <c r="M58" s="201"/>
      <c r="N58" s="495"/>
      <c r="O58" s="470"/>
      <c r="P58" s="201"/>
      <c r="Q58" s="495"/>
      <c r="R58" s="470"/>
      <c r="S58" s="201"/>
      <c r="T58" s="495"/>
      <c r="U58" s="470"/>
      <c r="V58" s="201"/>
      <c r="W58" s="495"/>
      <c r="X58" s="470"/>
    </row>
    <row r="59" spans="1:24" ht="15.6" hidden="1" x14ac:dyDescent="0.25">
      <c r="A59" s="741"/>
      <c r="B59" s="742"/>
      <c r="C59" s="743" t="s">
        <v>17</v>
      </c>
      <c r="D59" s="743"/>
      <c r="E59" s="28" t="s">
        <v>1689</v>
      </c>
      <c r="F59" s="15" t="s">
        <v>60</v>
      </c>
      <c r="G59" s="15"/>
      <c r="H59" s="124"/>
      <c r="I59" s="467">
        <f t="shared" si="7"/>
        <v>0</v>
      </c>
      <c r="J59" s="15"/>
      <c r="K59" s="124"/>
      <c r="L59" s="517">
        <f t="shared" si="6"/>
        <v>0</v>
      </c>
      <c r="M59" s="201"/>
      <c r="N59" s="495"/>
      <c r="O59" s="470"/>
      <c r="P59" s="201"/>
      <c r="Q59" s="495"/>
      <c r="R59" s="470"/>
      <c r="S59" s="201"/>
      <c r="T59" s="495"/>
      <c r="U59" s="470"/>
      <c r="V59" s="201"/>
      <c r="W59" s="495"/>
      <c r="X59" s="470"/>
    </row>
    <row r="60" spans="1:24" hidden="1" x14ac:dyDescent="0.25">
      <c r="A60" s="741"/>
      <c r="B60" s="742" t="s">
        <v>1690</v>
      </c>
      <c r="C60" s="743"/>
      <c r="D60" s="743"/>
      <c r="E60" s="610" t="s">
        <v>1691</v>
      </c>
      <c r="F60" s="15"/>
      <c r="G60" s="15"/>
      <c r="H60" s="124"/>
      <c r="I60" s="467"/>
      <c r="J60" s="15"/>
      <c r="K60" s="124"/>
      <c r="L60" s="517"/>
      <c r="M60" s="201"/>
      <c r="N60" s="495"/>
      <c r="O60" s="470"/>
      <c r="P60" s="201"/>
      <c r="Q60" s="495"/>
      <c r="R60" s="470"/>
      <c r="S60" s="201"/>
      <c r="T60" s="495"/>
      <c r="U60" s="470"/>
      <c r="V60" s="201"/>
      <c r="W60" s="495"/>
      <c r="X60" s="470"/>
    </row>
    <row r="61" spans="1:24" ht="15.6" hidden="1" x14ac:dyDescent="0.25">
      <c r="A61" s="741"/>
      <c r="B61" s="742"/>
      <c r="C61" s="743" t="s">
        <v>86</v>
      </c>
      <c r="D61" s="743"/>
      <c r="E61" s="610" t="s">
        <v>1692</v>
      </c>
      <c r="F61" s="15" t="s">
        <v>60</v>
      </c>
      <c r="G61" s="15"/>
      <c r="H61" s="124"/>
      <c r="I61" s="467">
        <f t="shared" ref="I61:I62" si="8">G61*H61</f>
        <v>0</v>
      </c>
      <c r="J61" s="15"/>
      <c r="K61" s="124"/>
      <c r="L61" s="517">
        <f t="shared" ref="L61:L63" si="9">J61*K61</f>
        <v>0</v>
      </c>
      <c r="M61" s="201"/>
      <c r="N61" s="495"/>
      <c r="O61" s="470"/>
      <c r="P61" s="201"/>
      <c r="Q61" s="495"/>
      <c r="R61" s="470"/>
      <c r="S61" s="201"/>
      <c r="T61" s="495"/>
      <c r="U61" s="470"/>
      <c r="V61" s="201"/>
      <c r="W61" s="495"/>
      <c r="X61" s="470"/>
    </row>
    <row r="62" spans="1:24" ht="15.6" hidden="1" x14ac:dyDescent="0.25">
      <c r="A62" s="741"/>
      <c r="B62" s="742"/>
      <c r="C62" s="743" t="s">
        <v>89</v>
      </c>
      <c r="D62" s="743"/>
      <c r="E62" s="610" t="s">
        <v>1693</v>
      </c>
      <c r="F62" s="15" t="s">
        <v>60</v>
      </c>
      <c r="G62" s="15"/>
      <c r="H62" s="124"/>
      <c r="I62" s="467">
        <f t="shared" si="8"/>
        <v>0</v>
      </c>
      <c r="J62" s="15"/>
      <c r="K62" s="124"/>
      <c r="L62" s="517">
        <f t="shared" si="9"/>
        <v>0</v>
      </c>
      <c r="M62" s="201"/>
      <c r="N62" s="495"/>
      <c r="O62" s="470"/>
      <c r="P62" s="201"/>
      <c r="Q62" s="495"/>
      <c r="R62" s="470"/>
      <c r="S62" s="201"/>
      <c r="T62" s="495"/>
      <c r="U62" s="470"/>
      <c r="V62" s="201"/>
      <c r="W62" s="495"/>
      <c r="X62" s="470"/>
    </row>
    <row r="63" spans="1:24" ht="15.6" hidden="1" x14ac:dyDescent="0.25">
      <c r="A63" s="741"/>
      <c r="B63" s="742" t="s">
        <v>1694</v>
      </c>
      <c r="C63" s="743"/>
      <c r="D63" s="743"/>
      <c r="E63" s="610" t="s">
        <v>1695</v>
      </c>
      <c r="F63" s="15" t="s">
        <v>60</v>
      </c>
      <c r="G63" s="15"/>
      <c r="H63" s="124"/>
      <c r="I63" s="467">
        <f t="shared" si="4"/>
        <v>0</v>
      </c>
      <c r="J63" s="15"/>
      <c r="K63" s="124"/>
      <c r="L63" s="517">
        <f t="shared" si="9"/>
        <v>0</v>
      </c>
      <c r="M63" s="201"/>
      <c r="N63" s="495"/>
      <c r="O63" s="470"/>
      <c r="P63" s="201"/>
      <c r="Q63" s="495"/>
      <c r="R63" s="470"/>
      <c r="S63" s="201"/>
      <c r="T63" s="495"/>
      <c r="U63" s="470"/>
      <c r="V63" s="201"/>
      <c r="W63" s="495"/>
      <c r="X63" s="470"/>
    </row>
    <row r="64" spans="1:24" ht="26.4" hidden="1" x14ac:dyDescent="0.25">
      <c r="A64" s="741" t="s">
        <v>1696</v>
      </c>
      <c r="B64" s="742"/>
      <c r="C64" s="743"/>
      <c r="D64" s="743"/>
      <c r="E64" s="27" t="s">
        <v>1697</v>
      </c>
      <c r="F64" s="15"/>
      <c r="G64" s="15"/>
      <c r="H64" s="124"/>
      <c r="I64" s="123"/>
      <c r="J64" s="15"/>
      <c r="K64" s="124"/>
      <c r="L64" s="536"/>
      <c r="M64" s="201"/>
      <c r="N64" s="495"/>
      <c r="O64" s="504"/>
      <c r="P64" s="201"/>
      <c r="Q64" s="495"/>
      <c r="R64" s="504"/>
      <c r="S64" s="201"/>
      <c r="T64" s="495"/>
      <c r="U64" s="504"/>
      <c r="V64" s="201"/>
      <c r="W64" s="495"/>
      <c r="X64" s="504"/>
    </row>
    <row r="65" spans="1:24" ht="39.6" hidden="1" x14ac:dyDescent="0.25">
      <c r="A65" s="741"/>
      <c r="B65" s="742" t="s">
        <v>1698</v>
      </c>
      <c r="C65" s="743"/>
      <c r="D65" s="743"/>
      <c r="E65" s="14" t="s">
        <v>1699</v>
      </c>
      <c r="F65" s="15" t="s">
        <v>60</v>
      </c>
      <c r="G65" s="15"/>
      <c r="H65" s="124"/>
      <c r="I65" s="467">
        <f>G65*H65</f>
        <v>0</v>
      </c>
      <c r="J65" s="15"/>
      <c r="K65" s="124"/>
      <c r="L65" s="517">
        <f>J65*K65</f>
        <v>0</v>
      </c>
      <c r="M65" s="201"/>
      <c r="N65" s="495"/>
      <c r="O65" s="470"/>
      <c r="P65" s="201"/>
      <c r="Q65" s="495"/>
      <c r="R65" s="470"/>
      <c r="S65" s="201"/>
      <c r="T65" s="495"/>
      <c r="U65" s="470"/>
      <c r="V65" s="201"/>
      <c r="W65" s="495"/>
      <c r="X65" s="470"/>
    </row>
    <row r="66" spans="1:24" ht="39.6" hidden="1" x14ac:dyDescent="0.25">
      <c r="A66" s="741"/>
      <c r="B66" s="742" t="s">
        <v>1700</v>
      </c>
      <c r="C66" s="743"/>
      <c r="D66" s="743"/>
      <c r="E66" s="28" t="s">
        <v>1701</v>
      </c>
      <c r="F66" s="15" t="s">
        <v>60</v>
      </c>
      <c r="G66" s="15"/>
      <c r="H66" s="124"/>
      <c r="I66" s="467">
        <f>G66*H66</f>
        <v>0</v>
      </c>
      <c r="J66" s="15"/>
      <c r="K66" s="124"/>
      <c r="L66" s="517">
        <f>J66*K66</f>
        <v>0</v>
      </c>
      <c r="M66" s="201"/>
      <c r="N66" s="495"/>
      <c r="O66" s="470"/>
      <c r="P66" s="201"/>
      <c r="Q66" s="495"/>
      <c r="R66" s="470"/>
      <c r="S66" s="201"/>
      <c r="T66" s="495"/>
      <c r="U66" s="470"/>
      <c r="V66" s="201"/>
      <c r="W66" s="495"/>
      <c r="X66" s="470"/>
    </row>
    <row r="67" spans="1:24" ht="52.8" hidden="1" x14ac:dyDescent="0.25">
      <c r="A67" s="741"/>
      <c r="B67" s="742" t="s">
        <v>1702</v>
      </c>
      <c r="C67" s="743"/>
      <c r="D67" s="743"/>
      <c r="E67" s="28" t="s">
        <v>1703</v>
      </c>
      <c r="F67" s="15" t="s">
        <v>60</v>
      </c>
      <c r="G67" s="15"/>
      <c r="H67" s="124"/>
      <c r="I67" s="467">
        <f>G67*H67</f>
        <v>0</v>
      </c>
      <c r="J67" s="15"/>
      <c r="K67" s="124"/>
      <c r="L67" s="517">
        <f>J67*K67</f>
        <v>0</v>
      </c>
      <c r="M67" s="201"/>
      <c r="N67" s="495"/>
      <c r="O67" s="470"/>
      <c r="P67" s="201"/>
      <c r="Q67" s="495"/>
      <c r="R67" s="470"/>
      <c r="S67" s="201"/>
      <c r="T67" s="495"/>
      <c r="U67" s="470"/>
      <c r="V67" s="201"/>
      <c r="W67" s="495"/>
      <c r="X67" s="470"/>
    </row>
    <row r="68" spans="1:24" ht="15.6" hidden="1" x14ac:dyDescent="0.25">
      <c r="A68" s="741"/>
      <c r="B68" s="742" t="s">
        <v>1704</v>
      </c>
      <c r="C68" s="743"/>
      <c r="D68" s="743"/>
      <c r="E68" s="28" t="s">
        <v>1705</v>
      </c>
      <c r="F68" s="15" t="s">
        <v>60</v>
      </c>
      <c r="G68" s="15"/>
      <c r="H68" s="124"/>
      <c r="I68" s="467">
        <f>G68*H68</f>
        <v>0</v>
      </c>
      <c r="J68" s="15"/>
      <c r="K68" s="124"/>
      <c r="L68" s="517">
        <f>J68*K68</f>
        <v>0</v>
      </c>
      <c r="M68" s="201"/>
      <c r="N68" s="495"/>
      <c r="O68" s="470"/>
      <c r="P68" s="201"/>
      <c r="Q68" s="495"/>
      <c r="R68" s="470"/>
      <c r="S68" s="201"/>
      <c r="T68" s="495"/>
      <c r="U68" s="470"/>
      <c r="V68" s="201"/>
      <c r="W68" s="495"/>
      <c r="X68" s="470"/>
    </row>
    <row r="69" spans="1:24" ht="26.4" hidden="1" x14ac:dyDescent="0.25">
      <c r="A69" s="741"/>
      <c r="B69" s="742" t="s">
        <v>1706</v>
      </c>
      <c r="C69" s="743"/>
      <c r="D69" s="743"/>
      <c r="E69" s="28" t="s">
        <v>1707</v>
      </c>
      <c r="F69" s="15" t="s">
        <v>65</v>
      </c>
      <c r="G69" s="15"/>
      <c r="H69" s="124"/>
      <c r="I69" s="467">
        <f>G69*H69</f>
        <v>0</v>
      </c>
      <c r="J69" s="15"/>
      <c r="K69" s="124"/>
      <c r="L69" s="517">
        <f>J69*K69</f>
        <v>0</v>
      </c>
      <c r="M69" s="201"/>
      <c r="N69" s="495"/>
      <c r="O69" s="470"/>
      <c r="P69" s="201"/>
      <c r="Q69" s="495"/>
      <c r="R69" s="470"/>
      <c r="S69" s="201"/>
      <c r="T69" s="495"/>
      <c r="U69" s="470"/>
      <c r="V69" s="201"/>
      <c r="W69" s="495"/>
      <c r="X69" s="470"/>
    </row>
    <row r="70" spans="1:24" ht="26.4" hidden="1" x14ac:dyDescent="0.25">
      <c r="A70" s="741" t="s">
        <v>1708</v>
      </c>
      <c r="B70" s="742"/>
      <c r="C70" s="743"/>
      <c r="D70" s="743"/>
      <c r="E70" s="27" t="s">
        <v>1709</v>
      </c>
      <c r="F70" s="15"/>
      <c r="G70" s="15"/>
      <c r="H70" s="124"/>
      <c r="I70" s="123"/>
      <c r="J70" s="15"/>
      <c r="K70" s="124"/>
      <c r="L70" s="536"/>
      <c r="M70" s="201"/>
      <c r="N70" s="495"/>
      <c r="O70" s="504"/>
      <c r="P70" s="201"/>
      <c r="Q70" s="495"/>
      <c r="R70" s="504"/>
      <c r="S70" s="201"/>
      <c r="T70" s="495"/>
      <c r="U70" s="504"/>
      <c r="V70" s="201"/>
      <c r="W70" s="495"/>
      <c r="X70" s="504"/>
    </row>
    <row r="71" spans="1:24" ht="15.6" hidden="1" x14ac:dyDescent="0.25">
      <c r="A71" s="741"/>
      <c r="B71" s="742" t="s">
        <v>1710</v>
      </c>
      <c r="C71" s="743"/>
      <c r="D71" s="743"/>
      <c r="E71" s="28" t="s">
        <v>1687</v>
      </c>
      <c r="F71" s="15" t="s">
        <v>60</v>
      </c>
      <c r="G71" s="15"/>
      <c r="H71" s="124"/>
      <c r="I71" s="467">
        <f>G71*H71</f>
        <v>0</v>
      </c>
      <c r="J71" s="15"/>
      <c r="K71" s="124"/>
      <c r="L71" s="517">
        <f>J71*K71</f>
        <v>0</v>
      </c>
      <c r="M71" s="201"/>
      <c r="N71" s="495"/>
      <c r="O71" s="470"/>
      <c r="P71" s="201"/>
      <c r="Q71" s="495"/>
      <c r="R71" s="470"/>
      <c r="S71" s="201"/>
      <c r="T71" s="495"/>
      <c r="U71" s="470"/>
      <c r="V71" s="201"/>
      <c r="W71" s="495"/>
      <c r="X71" s="470"/>
    </row>
    <row r="72" spans="1:24" ht="15.6" hidden="1" x14ac:dyDescent="0.25">
      <c r="A72" s="741"/>
      <c r="B72" s="742" t="s">
        <v>1711</v>
      </c>
      <c r="C72" s="743"/>
      <c r="D72" s="743"/>
      <c r="E72" s="28" t="s">
        <v>1688</v>
      </c>
      <c r="F72" s="15" t="s">
        <v>60</v>
      </c>
      <c r="G72" s="15"/>
      <c r="H72" s="124"/>
      <c r="I72" s="467">
        <f>G72*H72</f>
        <v>0</v>
      </c>
      <c r="J72" s="15"/>
      <c r="K72" s="124"/>
      <c r="L72" s="517">
        <f>J72*K72</f>
        <v>0</v>
      </c>
      <c r="M72" s="201"/>
      <c r="N72" s="495"/>
      <c r="O72" s="470"/>
      <c r="P72" s="201"/>
      <c r="Q72" s="495"/>
      <c r="R72" s="470"/>
      <c r="S72" s="201"/>
      <c r="T72" s="495"/>
      <c r="U72" s="470"/>
      <c r="V72" s="201"/>
      <c r="W72" s="495"/>
      <c r="X72" s="470"/>
    </row>
    <row r="73" spans="1:24" ht="15.6" hidden="1" x14ac:dyDescent="0.25">
      <c r="A73" s="741"/>
      <c r="B73" s="742" t="s">
        <v>1712</v>
      </c>
      <c r="C73" s="743"/>
      <c r="D73" s="743"/>
      <c r="E73" s="28" t="s">
        <v>1689</v>
      </c>
      <c r="F73" s="15" t="s">
        <v>60</v>
      </c>
      <c r="G73" s="15"/>
      <c r="H73" s="124"/>
      <c r="I73" s="467">
        <f>G73*H73</f>
        <v>0</v>
      </c>
      <c r="J73" s="15"/>
      <c r="K73" s="124"/>
      <c r="L73" s="517">
        <f>J73*K73</f>
        <v>0</v>
      </c>
      <c r="M73" s="201"/>
      <c r="N73" s="495"/>
      <c r="O73" s="470"/>
      <c r="P73" s="201"/>
      <c r="Q73" s="495"/>
      <c r="R73" s="470"/>
      <c r="S73" s="201"/>
      <c r="T73" s="495"/>
      <c r="U73" s="470"/>
      <c r="V73" s="201"/>
      <c r="W73" s="495"/>
      <c r="X73" s="470"/>
    </row>
    <row r="74" spans="1:24" ht="26.4" hidden="1" x14ac:dyDescent="0.25">
      <c r="A74" s="741" t="s">
        <v>1713</v>
      </c>
      <c r="B74" s="742"/>
      <c r="C74" s="743"/>
      <c r="D74" s="743"/>
      <c r="E74" s="27" t="s">
        <v>1714</v>
      </c>
      <c r="F74" s="15"/>
      <c r="G74" s="15"/>
      <c r="H74" s="124"/>
      <c r="I74" s="123"/>
      <c r="J74" s="15"/>
      <c r="K74" s="124"/>
      <c r="L74" s="536"/>
      <c r="M74" s="201"/>
      <c r="N74" s="495"/>
      <c r="O74" s="504"/>
      <c r="P74" s="201"/>
      <c r="Q74" s="495"/>
      <c r="R74" s="504"/>
      <c r="S74" s="201"/>
      <c r="T74" s="495"/>
      <c r="U74" s="504"/>
      <c r="V74" s="201"/>
      <c r="W74" s="495"/>
      <c r="X74" s="504"/>
    </row>
    <row r="75" spans="1:24" ht="15.6" hidden="1" x14ac:dyDescent="0.25">
      <c r="A75" s="741"/>
      <c r="B75" s="742" t="s">
        <v>1715</v>
      </c>
      <c r="C75" s="743"/>
      <c r="D75" s="743"/>
      <c r="E75" s="28" t="s">
        <v>1692</v>
      </c>
      <c r="F75" s="15" t="s">
        <v>60</v>
      </c>
      <c r="G75" s="15"/>
      <c r="H75" s="124"/>
      <c r="I75" s="467">
        <f>G75*H75</f>
        <v>0</v>
      </c>
      <c r="J75" s="15"/>
      <c r="K75" s="124"/>
      <c r="L75" s="517">
        <f>J75*K75</f>
        <v>0</v>
      </c>
      <c r="M75" s="201"/>
      <c r="N75" s="495"/>
      <c r="O75" s="470"/>
      <c r="P75" s="201"/>
      <c r="Q75" s="495"/>
      <c r="R75" s="470"/>
      <c r="S75" s="201"/>
      <c r="T75" s="495"/>
      <c r="U75" s="470"/>
      <c r="V75" s="201"/>
      <c r="W75" s="495"/>
      <c r="X75" s="470"/>
    </row>
    <row r="76" spans="1:24" ht="15.6" hidden="1" x14ac:dyDescent="0.25">
      <c r="A76" s="741"/>
      <c r="B76" s="742" t="s">
        <v>1716</v>
      </c>
      <c r="C76" s="743"/>
      <c r="D76" s="743"/>
      <c r="E76" s="28" t="s">
        <v>1693</v>
      </c>
      <c r="F76" s="15" t="s">
        <v>60</v>
      </c>
      <c r="G76" s="15"/>
      <c r="H76" s="124"/>
      <c r="I76" s="467">
        <f>G76*H76</f>
        <v>0</v>
      </c>
      <c r="J76" s="15"/>
      <c r="K76" s="124"/>
      <c r="L76" s="517">
        <f>J76*K76</f>
        <v>0</v>
      </c>
      <c r="M76" s="201"/>
      <c r="N76" s="495"/>
      <c r="O76" s="470"/>
      <c r="P76" s="201"/>
      <c r="Q76" s="495"/>
      <c r="R76" s="470"/>
      <c r="S76" s="201"/>
      <c r="T76" s="495"/>
      <c r="U76" s="470"/>
      <c r="V76" s="201"/>
      <c r="W76" s="495"/>
      <c r="X76" s="470"/>
    </row>
    <row r="77" spans="1:24" ht="26.4" hidden="1" x14ac:dyDescent="0.25">
      <c r="A77" s="741" t="s">
        <v>1717</v>
      </c>
      <c r="B77" s="742"/>
      <c r="C77" s="743"/>
      <c r="D77" s="743"/>
      <c r="E77" s="27" t="s">
        <v>1718</v>
      </c>
      <c r="F77" s="15" t="s">
        <v>60</v>
      </c>
      <c r="G77" s="15"/>
      <c r="H77" s="124"/>
      <c r="I77" s="467">
        <f>G77*H77</f>
        <v>0</v>
      </c>
      <c r="J77" s="15"/>
      <c r="K77" s="124"/>
      <c r="L77" s="517">
        <f>J77*K77</f>
        <v>0</v>
      </c>
      <c r="M77" s="201"/>
      <c r="N77" s="495"/>
      <c r="O77" s="470"/>
      <c r="P77" s="201"/>
      <c r="Q77" s="495"/>
      <c r="R77" s="470"/>
      <c r="S77" s="201"/>
      <c r="T77" s="495"/>
      <c r="U77" s="470"/>
      <c r="V77" s="201"/>
      <c r="W77" s="495"/>
      <c r="X77" s="470"/>
    </row>
    <row r="78" spans="1:24" hidden="1" x14ac:dyDescent="0.25">
      <c r="A78" s="741" t="s">
        <v>1719</v>
      </c>
      <c r="B78" s="742"/>
      <c r="C78" s="743"/>
      <c r="D78" s="743"/>
      <c r="E78" s="27" t="s">
        <v>1720</v>
      </c>
      <c r="F78" s="15"/>
      <c r="G78" s="15"/>
      <c r="H78" s="124"/>
      <c r="I78" s="123"/>
      <c r="J78" s="15"/>
      <c r="K78" s="124"/>
      <c r="L78" s="536"/>
      <c r="M78" s="201"/>
      <c r="N78" s="495"/>
      <c r="O78" s="504"/>
      <c r="P78" s="201"/>
      <c r="Q78" s="495"/>
      <c r="R78" s="504"/>
      <c r="S78" s="201"/>
      <c r="T78" s="495"/>
      <c r="U78" s="504"/>
      <c r="V78" s="201"/>
      <c r="W78" s="495"/>
      <c r="X78" s="504"/>
    </row>
    <row r="79" spans="1:24" hidden="1" x14ac:dyDescent="0.25">
      <c r="A79" s="741"/>
      <c r="B79" s="742" t="s">
        <v>1721</v>
      </c>
      <c r="C79" s="743"/>
      <c r="D79" s="743"/>
      <c r="E79" s="28" t="s">
        <v>1722</v>
      </c>
      <c r="F79" s="15"/>
      <c r="G79" s="15"/>
      <c r="H79" s="124"/>
      <c r="I79" s="123"/>
      <c r="J79" s="15"/>
      <c r="K79" s="124"/>
      <c r="L79" s="536"/>
      <c r="M79" s="201"/>
      <c r="N79" s="495"/>
      <c r="O79" s="504"/>
      <c r="P79" s="201"/>
      <c r="Q79" s="495"/>
      <c r="R79" s="504"/>
      <c r="S79" s="201"/>
      <c r="T79" s="495"/>
      <c r="U79" s="504"/>
      <c r="V79" s="201"/>
      <c r="W79" s="495"/>
      <c r="X79" s="504"/>
    </row>
    <row r="80" spans="1:24" ht="15.6" hidden="1" x14ac:dyDescent="0.25">
      <c r="A80" s="741"/>
      <c r="B80" s="742"/>
      <c r="C80" s="743" t="s">
        <v>86</v>
      </c>
      <c r="D80" s="743"/>
      <c r="E80" s="28" t="s">
        <v>1723</v>
      </c>
      <c r="F80" s="15" t="s">
        <v>60</v>
      </c>
      <c r="G80" s="15"/>
      <c r="H80" s="124"/>
      <c r="I80" s="467">
        <f>G80*H80</f>
        <v>0</v>
      </c>
      <c r="J80" s="15"/>
      <c r="K80" s="124"/>
      <c r="L80" s="517">
        <f>J80*K80</f>
        <v>0</v>
      </c>
      <c r="M80" s="201"/>
      <c r="N80" s="495"/>
      <c r="O80" s="470"/>
      <c r="P80" s="201"/>
      <c r="Q80" s="495"/>
      <c r="R80" s="470"/>
      <c r="S80" s="201"/>
      <c r="T80" s="495"/>
      <c r="U80" s="470"/>
      <c r="V80" s="201"/>
      <c r="W80" s="495"/>
      <c r="X80" s="470"/>
    </row>
    <row r="81" spans="1:24" ht="15.6" hidden="1" x14ac:dyDescent="0.25">
      <c r="A81" s="741"/>
      <c r="B81" s="742"/>
      <c r="C81" s="743" t="s">
        <v>89</v>
      </c>
      <c r="D81" s="743"/>
      <c r="E81" s="28" t="s">
        <v>1724</v>
      </c>
      <c r="F81" s="15" t="s">
        <v>60</v>
      </c>
      <c r="G81" s="15"/>
      <c r="H81" s="124"/>
      <c r="I81" s="467">
        <f>G81*H81</f>
        <v>0</v>
      </c>
      <c r="J81" s="15"/>
      <c r="K81" s="124"/>
      <c r="L81" s="517">
        <f>J81*K81</f>
        <v>0</v>
      </c>
      <c r="M81" s="201"/>
      <c r="N81" s="495"/>
      <c r="O81" s="470"/>
      <c r="P81" s="201"/>
      <c r="Q81" s="495"/>
      <c r="R81" s="470"/>
      <c r="S81" s="201"/>
      <c r="T81" s="495"/>
      <c r="U81" s="470"/>
      <c r="V81" s="201"/>
      <c r="W81" s="495"/>
      <c r="X81" s="470"/>
    </row>
    <row r="82" spans="1:24" ht="26.4" hidden="1" x14ac:dyDescent="0.25">
      <c r="A82" s="741"/>
      <c r="B82" s="742" t="s">
        <v>1725</v>
      </c>
      <c r="C82" s="743"/>
      <c r="D82" s="743"/>
      <c r="E82" s="28" t="s">
        <v>1726</v>
      </c>
      <c r="F82" s="15"/>
      <c r="G82" s="15"/>
      <c r="H82" s="124"/>
      <c r="I82" s="123"/>
      <c r="J82" s="15"/>
      <c r="K82" s="124"/>
      <c r="L82" s="536"/>
      <c r="M82" s="201"/>
      <c r="N82" s="495"/>
      <c r="O82" s="504"/>
      <c r="P82" s="201"/>
      <c r="Q82" s="495"/>
      <c r="R82" s="504"/>
      <c r="S82" s="201"/>
      <c r="T82" s="495"/>
      <c r="U82" s="504"/>
      <c r="V82" s="201"/>
      <c r="W82" s="495"/>
      <c r="X82" s="504"/>
    </row>
    <row r="83" spans="1:24" hidden="1" x14ac:dyDescent="0.25">
      <c r="A83" s="741"/>
      <c r="B83" s="742"/>
      <c r="C83" s="743" t="s">
        <v>86</v>
      </c>
      <c r="D83" s="743"/>
      <c r="E83" s="28" t="s">
        <v>1727</v>
      </c>
      <c r="F83" s="15"/>
      <c r="G83" s="15"/>
      <c r="H83" s="124"/>
      <c r="I83" s="123"/>
      <c r="J83" s="15"/>
      <c r="K83" s="124"/>
      <c r="L83" s="536"/>
      <c r="M83" s="201"/>
      <c r="N83" s="495"/>
      <c r="O83" s="504"/>
      <c r="P83" s="201"/>
      <c r="Q83" s="495"/>
      <c r="R83" s="504"/>
      <c r="S83" s="201"/>
      <c r="T83" s="495"/>
      <c r="U83" s="504"/>
      <c r="V83" s="201"/>
      <c r="W83" s="495"/>
      <c r="X83" s="504"/>
    </row>
    <row r="84" spans="1:24" ht="15.6" hidden="1" x14ac:dyDescent="0.25">
      <c r="A84" s="741"/>
      <c r="B84" s="742"/>
      <c r="C84" s="743"/>
      <c r="D84" s="743" t="s">
        <v>104</v>
      </c>
      <c r="E84" s="28" t="s">
        <v>1278</v>
      </c>
      <c r="F84" s="15" t="s">
        <v>60</v>
      </c>
      <c r="G84" s="15"/>
      <c r="H84" s="124"/>
      <c r="I84" s="467">
        <f>G84*H84</f>
        <v>0</v>
      </c>
      <c r="J84" s="15"/>
      <c r="K84" s="124"/>
      <c r="L84" s="517">
        <f>J84*K84</f>
        <v>0</v>
      </c>
      <c r="M84" s="201"/>
      <c r="N84" s="495"/>
      <c r="O84" s="470"/>
      <c r="P84" s="201"/>
      <c r="Q84" s="495"/>
      <c r="R84" s="470"/>
      <c r="S84" s="201"/>
      <c r="T84" s="495"/>
      <c r="U84" s="470"/>
      <c r="V84" s="201"/>
      <c r="W84" s="495"/>
      <c r="X84" s="470"/>
    </row>
    <row r="85" spans="1:24" ht="15.6" hidden="1" x14ac:dyDescent="0.25">
      <c r="A85" s="741"/>
      <c r="B85" s="742"/>
      <c r="C85" s="743"/>
      <c r="D85" s="743" t="s">
        <v>1474</v>
      </c>
      <c r="E85" s="28" t="s">
        <v>1728</v>
      </c>
      <c r="F85" s="15" t="s">
        <v>60</v>
      </c>
      <c r="G85" s="15"/>
      <c r="H85" s="124"/>
      <c r="I85" s="467">
        <f>G85*H85</f>
        <v>0</v>
      </c>
      <c r="J85" s="15"/>
      <c r="K85" s="124"/>
      <c r="L85" s="517">
        <f>J85*K85</f>
        <v>0</v>
      </c>
      <c r="M85" s="201"/>
      <c r="N85" s="495"/>
      <c r="O85" s="470"/>
      <c r="P85" s="201"/>
      <c r="Q85" s="495"/>
      <c r="R85" s="470"/>
      <c r="S85" s="201"/>
      <c r="T85" s="495"/>
      <c r="U85" s="470"/>
      <c r="V85" s="201"/>
      <c r="W85" s="495"/>
      <c r="X85" s="470"/>
    </row>
    <row r="86" spans="1:24" hidden="1" x14ac:dyDescent="0.25">
      <c r="A86" s="741"/>
      <c r="B86" s="742"/>
      <c r="C86" s="743" t="s">
        <v>89</v>
      </c>
      <c r="D86" s="743"/>
      <c r="E86" s="28" t="s">
        <v>1729</v>
      </c>
      <c r="F86" s="15"/>
      <c r="G86" s="15"/>
      <c r="H86" s="124"/>
      <c r="I86" s="123"/>
      <c r="J86" s="15"/>
      <c r="K86" s="124"/>
      <c r="L86" s="536"/>
      <c r="M86" s="201"/>
      <c r="N86" s="495"/>
      <c r="O86" s="504"/>
      <c r="P86" s="201"/>
      <c r="Q86" s="495"/>
      <c r="R86" s="504"/>
      <c r="S86" s="201"/>
      <c r="T86" s="495"/>
      <c r="U86" s="504"/>
      <c r="V86" s="201"/>
      <c r="W86" s="495"/>
      <c r="X86" s="504"/>
    </row>
    <row r="87" spans="1:24" ht="15.6" hidden="1" x14ac:dyDescent="0.25">
      <c r="A87" s="741"/>
      <c r="B87" s="742"/>
      <c r="C87" s="743"/>
      <c r="D87" s="743" t="s">
        <v>104</v>
      </c>
      <c r="E87" s="28" t="s">
        <v>1278</v>
      </c>
      <c r="F87" s="15" t="s">
        <v>60</v>
      </c>
      <c r="G87" s="15"/>
      <c r="H87" s="124"/>
      <c r="I87" s="467">
        <f>G87*H87</f>
        <v>0</v>
      </c>
      <c r="J87" s="15"/>
      <c r="K87" s="124"/>
      <c r="L87" s="517">
        <f>J87*K87</f>
        <v>0</v>
      </c>
      <c r="M87" s="201"/>
      <c r="N87" s="495"/>
      <c r="O87" s="470"/>
      <c r="P87" s="201"/>
      <c r="Q87" s="495"/>
      <c r="R87" s="470"/>
      <c r="S87" s="201"/>
      <c r="T87" s="495"/>
      <c r="U87" s="470"/>
      <c r="V87" s="201"/>
      <c r="W87" s="495"/>
      <c r="X87" s="470"/>
    </row>
    <row r="88" spans="1:24" ht="15.6" hidden="1" x14ac:dyDescent="0.25">
      <c r="A88" s="741"/>
      <c r="B88" s="742"/>
      <c r="C88" s="743"/>
      <c r="D88" s="743" t="s">
        <v>1474</v>
      </c>
      <c r="E88" s="28" t="s">
        <v>1728</v>
      </c>
      <c r="F88" s="15" t="s">
        <v>60</v>
      </c>
      <c r="G88" s="15"/>
      <c r="H88" s="124"/>
      <c r="I88" s="467">
        <f>G88*H88</f>
        <v>0</v>
      </c>
      <c r="J88" s="15"/>
      <c r="K88" s="124"/>
      <c r="L88" s="517">
        <f>J88*K88</f>
        <v>0</v>
      </c>
      <c r="M88" s="201"/>
      <c r="N88" s="495"/>
      <c r="O88" s="470"/>
      <c r="P88" s="201"/>
      <c r="Q88" s="495"/>
      <c r="R88" s="470"/>
      <c r="S88" s="201"/>
      <c r="T88" s="495"/>
      <c r="U88" s="470"/>
      <c r="V88" s="201"/>
      <c r="W88" s="495"/>
      <c r="X88" s="470"/>
    </row>
    <row r="89" spans="1:24" hidden="1" x14ac:dyDescent="0.25">
      <c r="A89" s="741" t="s">
        <v>1730</v>
      </c>
      <c r="B89" s="742"/>
      <c r="C89" s="743"/>
      <c r="D89" s="743"/>
      <c r="E89" s="27" t="s">
        <v>1731</v>
      </c>
      <c r="F89" s="15"/>
      <c r="G89" s="15"/>
      <c r="H89" s="124"/>
      <c r="I89" s="467"/>
      <c r="J89" s="15"/>
      <c r="K89" s="124"/>
      <c r="L89" s="517"/>
      <c r="M89" s="201"/>
      <c r="N89" s="495"/>
      <c r="O89" s="470"/>
      <c r="P89" s="201"/>
      <c r="Q89" s="495"/>
      <c r="R89" s="470"/>
      <c r="S89" s="201"/>
      <c r="T89" s="495"/>
      <c r="U89" s="470"/>
      <c r="V89" s="201"/>
      <c r="W89" s="495"/>
      <c r="X89" s="470"/>
    </row>
    <row r="90" spans="1:24" ht="26.4" hidden="1" x14ac:dyDescent="0.25">
      <c r="A90" s="741"/>
      <c r="B90" s="742" t="s">
        <v>1732</v>
      </c>
      <c r="C90" s="743"/>
      <c r="D90" s="743"/>
      <c r="E90" s="28" t="s">
        <v>1733</v>
      </c>
      <c r="F90" s="15" t="s">
        <v>60</v>
      </c>
      <c r="G90" s="15"/>
      <c r="H90" s="124"/>
      <c r="I90" s="467">
        <f>G90*H90</f>
        <v>0</v>
      </c>
      <c r="J90" s="15"/>
      <c r="K90" s="124"/>
      <c r="L90" s="517">
        <f>J90*K90</f>
        <v>0</v>
      </c>
      <c r="M90" s="201"/>
      <c r="N90" s="495"/>
      <c r="O90" s="470"/>
      <c r="P90" s="201"/>
      <c r="Q90" s="495"/>
      <c r="R90" s="470"/>
      <c r="S90" s="201"/>
      <c r="T90" s="495"/>
      <c r="U90" s="470"/>
      <c r="V90" s="201"/>
      <c r="W90" s="495"/>
      <c r="X90" s="470"/>
    </row>
    <row r="91" spans="1:24" ht="26.4" hidden="1" x14ac:dyDescent="0.25">
      <c r="A91" s="885"/>
      <c r="B91" s="610" t="s">
        <v>1734</v>
      </c>
      <c r="C91" s="15"/>
      <c r="D91" s="15"/>
      <c r="E91" s="28" t="s">
        <v>1735</v>
      </c>
      <c r="F91" s="15" t="s">
        <v>60</v>
      </c>
      <c r="G91" s="15"/>
      <c r="H91" s="124"/>
      <c r="I91" s="467">
        <f>G91*H91</f>
        <v>0</v>
      </c>
      <c r="J91" s="15"/>
      <c r="K91" s="124"/>
      <c r="L91" s="517">
        <f>J91*K91</f>
        <v>0</v>
      </c>
      <c r="M91" s="201"/>
      <c r="N91" s="495"/>
      <c r="O91" s="470"/>
      <c r="P91" s="201"/>
      <c r="Q91" s="495"/>
      <c r="R91" s="470"/>
      <c r="S91" s="201"/>
      <c r="T91" s="495"/>
      <c r="U91" s="470"/>
      <c r="V91" s="201"/>
      <c r="W91" s="495"/>
      <c r="X91" s="470"/>
    </row>
    <row r="92" spans="1:24" x14ac:dyDescent="0.25">
      <c r="A92" s="885"/>
      <c r="B92" s="610"/>
      <c r="C92" s="15"/>
      <c r="D92" s="15"/>
      <c r="E92" s="610"/>
      <c r="F92" s="15"/>
      <c r="G92" s="15"/>
      <c r="H92" s="15"/>
      <c r="I92" s="123"/>
      <c r="J92" s="15"/>
      <c r="K92" s="15"/>
      <c r="L92" s="536"/>
      <c r="M92" s="201"/>
      <c r="N92" s="201"/>
      <c r="O92" s="504"/>
      <c r="P92" s="201"/>
      <c r="Q92" s="201"/>
      <c r="R92" s="504"/>
      <c r="S92" s="201"/>
      <c r="T92" s="201"/>
      <c r="U92" s="504"/>
      <c r="V92" s="201"/>
      <c r="W92" s="201"/>
      <c r="X92" s="504"/>
    </row>
    <row r="93" spans="1:24" ht="13.8" thickBot="1" x14ac:dyDescent="0.3">
      <c r="A93" s="886"/>
      <c r="B93" s="867"/>
      <c r="C93" s="887"/>
      <c r="D93" s="887"/>
      <c r="E93" s="867"/>
      <c r="F93" s="887"/>
      <c r="G93" s="887"/>
      <c r="H93" s="887"/>
      <c r="I93" s="537"/>
      <c r="J93" s="887"/>
      <c r="K93" s="887"/>
      <c r="L93" s="538"/>
      <c r="M93" s="201"/>
      <c r="N93" s="201"/>
      <c r="O93" s="504"/>
      <c r="P93" s="201"/>
      <c r="Q93" s="201"/>
      <c r="R93" s="504"/>
      <c r="S93" s="201"/>
      <c r="T93" s="201"/>
      <c r="U93" s="504"/>
      <c r="V93" s="201"/>
      <c r="W93" s="201"/>
      <c r="X93" s="504"/>
    </row>
    <row r="94" spans="1:24" ht="13.8" thickBot="1" x14ac:dyDescent="0.3">
      <c r="A94" s="635" t="s">
        <v>131</v>
      </c>
      <c r="B94" s="639"/>
      <c r="C94" s="639"/>
      <c r="D94" s="639"/>
      <c r="E94" s="639"/>
      <c r="F94" s="593"/>
      <c r="G94" s="639"/>
      <c r="H94" s="639"/>
      <c r="I94" s="473">
        <f>SUM(I5:I93)</f>
        <v>287760</v>
      </c>
      <c r="J94" s="639"/>
      <c r="K94" s="639"/>
      <c r="L94" s="474">
        <f>SUM(L5:L93)</f>
        <v>0</v>
      </c>
      <c r="M94" s="16"/>
      <c r="N94" s="16"/>
      <c r="O94" s="470"/>
      <c r="P94" s="16"/>
      <c r="Q94" s="16"/>
      <c r="R94" s="470"/>
      <c r="S94" s="16"/>
      <c r="T94" s="16"/>
      <c r="U94" s="470"/>
      <c r="V94" s="16"/>
      <c r="W94" s="16"/>
      <c r="X94" s="470"/>
    </row>
    <row r="1048370" spans="6:6" x14ac:dyDescent="0.25">
      <c r="F1048370" s="10"/>
    </row>
  </sheetData>
  <sheetProtection algorithmName="SHA-512" hashValue="ed8BSu8PXNrRDSASt6ZchGcAEl3IcX/G6vuHdXtVNQ7o5buxzGSWmrPUQ5huiBoRMB//8mypfPfKdYLzsgsJyA==" saltValue="gCW9fDlUPcczVZN+rk8JUg==" spinCount="100000" sheet="1" objects="1" scenarios="1"/>
  <mergeCells count="6">
    <mergeCell ref="S1:U1"/>
    <mergeCell ref="V1:X1"/>
    <mergeCell ref="B1:E1"/>
    <mergeCell ref="M1:O1"/>
    <mergeCell ref="P1:R1"/>
    <mergeCell ref="F1:L1"/>
  </mergeCells>
  <phoneticPr fontId="10" type="noConversion"/>
  <pageMargins left="0.70866141732283472" right="0.70866141732283472" top="0.74803149606299213" bottom="0.74803149606299213" header="0.31496062992125984" footer="0.31496062992125984"/>
  <pageSetup paperSize="9" scale="69" orientation="portrait" r:id="rId1"/>
  <headerFooter>
    <oddFooter>&amp;LContract
Part C2: Pricing Data
Tender No: BFIA8202/2026/RFP&amp;RC2.2
Bill of Quantities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8D9B4-B476-48C1-9303-5F56D143E896}">
  <sheetPr codeName="Sheet21"/>
  <dimension ref="A1:W1048327"/>
  <sheetViews>
    <sheetView view="pageBreakPreview" zoomScaleNormal="100" zoomScaleSheetLayoutView="100" workbookViewId="0">
      <selection activeCell="D7" sqref="D7"/>
    </sheetView>
  </sheetViews>
  <sheetFormatPr defaultRowHeight="13.8" x14ac:dyDescent="0.25"/>
  <cols>
    <col min="1" max="1" width="9.33203125" style="347" customWidth="1"/>
    <col min="2" max="2" width="9" style="347" bestFit="1" customWidth="1"/>
    <col min="3" max="3" width="3.6640625" style="347" customWidth="1"/>
    <col min="4" max="4" width="40.6640625" style="347" customWidth="1"/>
    <col min="5" max="5" width="24.6640625" style="347" customWidth="1"/>
    <col min="6" max="8" width="20.6640625" style="347" hidden="1" customWidth="1"/>
    <col min="9" max="9" width="5" style="347" bestFit="1" customWidth="1"/>
    <col min="10" max="10" width="13.33203125" style="347" bestFit="1" customWidth="1"/>
    <col min="11" max="11" width="20.6640625" style="347" customWidth="1"/>
    <col min="12" max="12" width="5" style="347" bestFit="1" customWidth="1"/>
    <col min="13" max="13" width="13.33203125" style="347" bestFit="1" customWidth="1"/>
    <col min="14" max="14" width="20.6640625" style="347" customWidth="1"/>
    <col min="15" max="15" width="5" style="347" bestFit="1" customWidth="1"/>
    <col min="16" max="16" width="13.33203125" style="347" bestFit="1" customWidth="1"/>
    <col min="17" max="17" width="20.6640625" style="347" customWidth="1"/>
    <col min="18" max="18" width="5" style="347" bestFit="1" customWidth="1"/>
    <col min="19" max="19" width="13.33203125" style="347" bestFit="1" customWidth="1"/>
    <col min="20" max="20" width="20.6640625" style="347" customWidth="1"/>
    <col min="21" max="21" width="6.6640625" style="347" bestFit="1" customWidth="1"/>
    <col min="22" max="22" width="13.33203125" style="347" bestFit="1" customWidth="1"/>
    <col min="23" max="23" width="20.6640625" style="347" customWidth="1"/>
    <col min="24" max="260" width="9.33203125" style="347"/>
    <col min="261" max="261" width="9.33203125" style="347" customWidth="1"/>
    <col min="262" max="262" width="6.6640625" style="347" customWidth="1"/>
    <col min="263" max="263" width="40.6640625" style="347" customWidth="1"/>
    <col min="264" max="267" width="9.33203125" style="347" customWidth="1"/>
    <col min="268" max="516" width="9.33203125" style="347"/>
    <col min="517" max="517" width="9.33203125" style="347" customWidth="1"/>
    <col min="518" max="518" width="6.6640625" style="347" customWidth="1"/>
    <col min="519" max="519" width="40.6640625" style="347" customWidth="1"/>
    <col min="520" max="523" width="9.33203125" style="347" customWidth="1"/>
    <col min="524" max="772" width="9.33203125" style="347"/>
    <col min="773" max="773" width="9.33203125" style="347" customWidth="1"/>
    <col min="774" max="774" width="6.6640625" style="347" customWidth="1"/>
    <col min="775" max="775" width="40.6640625" style="347" customWidth="1"/>
    <col min="776" max="779" width="9.33203125" style="347" customWidth="1"/>
    <col min="780" max="1028" width="9.33203125" style="347"/>
    <col min="1029" max="1029" width="9.33203125" style="347" customWidth="1"/>
    <col min="1030" max="1030" width="6.6640625" style="347" customWidth="1"/>
    <col min="1031" max="1031" width="40.6640625" style="347" customWidth="1"/>
    <col min="1032" max="1035" width="9.33203125" style="347" customWidth="1"/>
    <col min="1036" max="1284" width="9.33203125" style="347"/>
    <col min="1285" max="1285" width="9.33203125" style="347" customWidth="1"/>
    <col min="1286" max="1286" width="6.6640625" style="347" customWidth="1"/>
    <col min="1287" max="1287" width="40.6640625" style="347" customWidth="1"/>
    <col min="1288" max="1291" width="9.33203125" style="347" customWidth="1"/>
    <col min="1292" max="1540" width="9.33203125" style="347"/>
    <col min="1541" max="1541" width="9.33203125" style="347" customWidth="1"/>
    <col min="1542" max="1542" width="6.6640625" style="347" customWidth="1"/>
    <col min="1543" max="1543" width="40.6640625" style="347" customWidth="1"/>
    <col min="1544" max="1547" width="9.33203125" style="347" customWidth="1"/>
    <col min="1548" max="1796" width="9.33203125" style="347"/>
    <col min="1797" max="1797" width="9.33203125" style="347" customWidth="1"/>
    <col min="1798" max="1798" width="6.6640625" style="347" customWidth="1"/>
    <col min="1799" max="1799" width="40.6640625" style="347" customWidth="1"/>
    <col min="1800" max="1803" width="9.33203125" style="347" customWidth="1"/>
    <col min="1804" max="2052" width="9.33203125" style="347"/>
    <col min="2053" max="2053" width="9.33203125" style="347" customWidth="1"/>
    <col min="2054" max="2054" width="6.6640625" style="347" customWidth="1"/>
    <col min="2055" max="2055" width="40.6640625" style="347" customWidth="1"/>
    <col min="2056" max="2059" width="9.33203125" style="347" customWidth="1"/>
    <col min="2060" max="2308" width="9.33203125" style="347"/>
    <col min="2309" max="2309" width="9.33203125" style="347" customWidth="1"/>
    <col min="2310" max="2310" width="6.6640625" style="347" customWidth="1"/>
    <col min="2311" max="2311" width="40.6640625" style="347" customWidth="1"/>
    <col min="2312" max="2315" width="9.33203125" style="347" customWidth="1"/>
    <col min="2316" max="2564" width="9.33203125" style="347"/>
    <col min="2565" max="2565" width="9.33203125" style="347" customWidth="1"/>
    <col min="2566" max="2566" width="6.6640625" style="347" customWidth="1"/>
    <col min="2567" max="2567" width="40.6640625" style="347" customWidth="1"/>
    <col min="2568" max="2571" width="9.33203125" style="347" customWidth="1"/>
    <col min="2572" max="2820" width="9.33203125" style="347"/>
    <col min="2821" max="2821" width="9.33203125" style="347" customWidth="1"/>
    <col min="2822" max="2822" width="6.6640625" style="347" customWidth="1"/>
    <col min="2823" max="2823" width="40.6640625" style="347" customWidth="1"/>
    <col min="2824" max="2827" width="9.33203125" style="347" customWidth="1"/>
    <col min="2828" max="3076" width="9.33203125" style="347"/>
    <col min="3077" max="3077" width="9.33203125" style="347" customWidth="1"/>
    <col min="3078" max="3078" width="6.6640625" style="347" customWidth="1"/>
    <col min="3079" max="3079" width="40.6640625" style="347" customWidth="1"/>
    <col min="3080" max="3083" width="9.33203125" style="347" customWidth="1"/>
    <col min="3084" max="3332" width="9.33203125" style="347"/>
    <col min="3333" max="3333" width="9.33203125" style="347" customWidth="1"/>
    <col min="3334" max="3334" width="6.6640625" style="347" customWidth="1"/>
    <col min="3335" max="3335" width="40.6640625" style="347" customWidth="1"/>
    <col min="3336" max="3339" width="9.33203125" style="347" customWidth="1"/>
    <col min="3340" max="3588" width="9.33203125" style="347"/>
    <col min="3589" max="3589" width="9.33203125" style="347" customWidth="1"/>
    <col min="3590" max="3590" width="6.6640625" style="347" customWidth="1"/>
    <col min="3591" max="3591" width="40.6640625" style="347" customWidth="1"/>
    <col min="3592" max="3595" width="9.33203125" style="347" customWidth="1"/>
    <col min="3596" max="3844" width="9.33203125" style="347"/>
    <col min="3845" max="3845" width="9.33203125" style="347" customWidth="1"/>
    <col min="3846" max="3846" width="6.6640625" style="347" customWidth="1"/>
    <col min="3847" max="3847" width="40.6640625" style="347" customWidth="1"/>
    <col min="3848" max="3851" width="9.33203125" style="347" customWidth="1"/>
    <col min="3852" max="4100" width="9.33203125" style="347"/>
    <col min="4101" max="4101" width="9.33203125" style="347" customWidth="1"/>
    <col min="4102" max="4102" width="6.6640625" style="347" customWidth="1"/>
    <col min="4103" max="4103" width="40.6640625" style="347" customWidth="1"/>
    <col min="4104" max="4107" width="9.33203125" style="347" customWidth="1"/>
    <col min="4108" max="4356" width="9.33203125" style="347"/>
    <col min="4357" max="4357" width="9.33203125" style="347" customWidth="1"/>
    <col min="4358" max="4358" width="6.6640625" style="347" customWidth="1"/>
    <col min="4359" max="4359" width="40.6640625" style="347" customWidth="1"/>
    <col min="4360" max="4363" width="9.33203125" style="347" customWidth="1"/>
    <col min="4364" max="4612" width="9.33203125" style="347"/>
    <col min="4613" max="4613" width="9.33203125" style="347" customWidth="1"/>
    <col min="4614" max="4614" width="6.6640625" style="347" customWidth="1"/>
    <col min="4615" max="4615" width="40.6640625" style="347" customWidth="1"/>
    <col min="4616" max="4619" width="9.33203125" style="347" customWidth="1"/>
    <col min="4620" max="4868" width="9.33203125" style="347"/>
    <col min="4869" max="4869" width="9.33203125" style="347" customWidth="1"/>
    <col min="4870" max="4870" width="6.6640625" style="347" customWidth="1"/>
    <col min="4871" max="4871" width="40.6640625" style="347" customWidth="1"/>
    <col min="4872" max="4875" width="9.33203125" style="347" customWidth="1"/>
    <col min="4876" max="5124" width="9.33203125" style="347"/>
    <col min="5125" max="5125" width="9.33203125" style="347" customWidth="1"/>
    <col min="5126" max="5126" width="6.6640625" style="347" customWidth="1"/>
    <col min="5127" max="5127" width="40.6640625" style="347" customWidth="1"/>
    <col min="5128" max="5131" width="9.33203125" style="347" customWidth="1"/>
    <col min="5132" max="5380" width="9.33203125" style="347"/>
    <col min="5381" max="5381" width="9.33203125" style="347" customWidth="1"/>
    <col min="5382" max="5382" width="6.6640625" style="347" customWidth="1"/>
    <col min="5383" max="5383" width="40.6640625" style="347" customWidth="1"/>
    <col min="5384" max="5387" width="9.33203125" style="347" customWidth="1"/>
    <col min="5388" max="5636" width="9.33203125" style="347"/>
    <col min="5637" max="5637" width="9.33203125" style="347" customWidth="1"/>
    <col min="5638" max="5638" width="6.6640625" style="347" customWidth="1"/>
    <col min="5639" max="5639" width="40.6640625" style="347" customWidth="1"/>
    <col min="5640" max="5643" width="9.33203125" style="347" customWidth="1"/>
    <col min="5644" max="5892" width="9.33203125" style="347"/>
    <col min="5893" max="5893" width="9.33203125" style="347" customWidth="1"/>
    <col min="5894" max="5894" width="6.6640625" style="347" customWidth="1"/>
    <col min="5895" max="5895" width="40.6640625" style="347" customWidth="1"/>
    <col min="5896" max="5899" width="9.33203125" style="347" customWidth="1"/>
    <col min="5900" max="6148" width="9.33203125" style="347"/>
    <col min="6149" max="6149" width="9.33203125" style="347" customWidth="1"/>
    <col min="6150" max="6150" width="6.6640625" style="347" customWidth="1"/>
    <col min="6151" max="6151" width="40.6640625" style="347" customWidth="1"/>
    <col min="6152" max="6155" width="9.33203125" style="347" customWidth="1"/>
    <col min="6156" max="6404" width="9.33203125" style="347"/>
    <col min="6405" max="6405" width="9.33203125" style="347" customWidth="1"/>
    <col min="6406" max="6406" width="6.6640625" style="347" customWidth="1"/>
    <col min="6407" max="6407" width="40.6640625" style="347" customWidth="1"/>
    <col min="6408" max="6411" width="9.33203125" style="347" customWidth="1"/>
    <col min="6412" max="6660" width="9.33203125" style="347"/>
    <col min="6661" max="6661" width="9.33203125" style="347" customWidth="1"/>
    <col min="6662" max="6662" width="6.6640625" style="347" customWidth="1"/>
    <col min="6663" max="6663" width="40.6640625" style="347" customWidth="1"/>
    <col min="6664" max="6667" width="9.33203125" style="347" customWidth="1"/>
    <col min="6668" max="6916" width="9.33203125" style="347"/>
    <col min="6917" max="6917" width="9.33203125" style="347" customWidth="1"/>
    <col min="6918" max="6918" width="6.6640625" style="347" customWidth="1"/>
    <col min="6919" max="6919" width="40.6640625" style="347" customWidth="1"/>
    <col min="6920" max="6923" width="9.33203125" style="347" customWidth="1"/>
    <col min="6924" max="7172" width="9.33203125" style="347"/>
    <col min="7173" max="7173" width="9.33203125" style="347" customWidth="1"/>
    <col min="7174" max="7174" width="6.6640625" style="347" customWidth="1"/>
    <col min="7175" max="7175" width="40.6640625" style="347" customWidth="1"/>
    <col min="7176" max="7179" width="9.33203125" style="347" customWidth="1"/>
    <col min="7180" max="7428" width="9.33203125" style="347"/>
    <col min="7429" max="7429" width="9.33203125" style="347" customWidth="1"/>
    <col min="7430" max="7430" width="6.6640625" style="347" customWidth="1"/>
    <col min="7431" max="7431" width="40.6640625" style="347" customWidth="1"/>
    <col min="7432" max="7435" width="9.33203125" style="347" customWidth="1"/>
    <col min="7436" max="7684" width="9.33203125" style="347"/>
    <col min="7685" max="7685" width="9.33203125" style="347" customWidth="1"/>
    <col min="7686" max="7686" width="6.6640625" style="347" customWidth="1"/>
    <col min="7687" max="7687" width="40.6640625" style="347" customWidth="1"/>
    <col min="7688" max="7691" width="9.33203125" style="347" customWidth="1"/>
    <col min="7692" max="7940" width="9.33203125" style="347"/>
    <col min="7941" max="7941" width="9.33203125" style="347" customWidth="1"/>
    <col min="7942" max="7942" width="6.6640625" style="347" customWidth="1"/>
    <col min="7943" max="7943" width="40.6640625" style="347" customWidth="1"/>
    <col min="7944" max="7947" width="9.33203125" style="347" customWidth="1"/>
    <col min="7948" max="8196" width="9.33203125" style="347"/>
    <col min="8197" max="8197" width="9.33203125" style="347" customWidth="1"/>
    <col min="8198" max="8198" width="6.6640625" style="347" customWidth="1"/>
    <col min="8199" max="8199" width="40.6640625" style="347" customWidth="1"/>
    <col min="8200" max="8203" width="9.33203125" style="347" customWidth="1"/>
    <col min="8204" max="8452" width="9.33203125" style="347"/>
    <col min="8453" max="8453" width="9.33203125" style="347" customWidth="1"/>
    <col min="8454" max="8454" width="6.6640625" style="347" customWidth="1"/>
    <col min="8455" max="8455" width="40.6640625" style="347" customWidth="1"/>
    <col min="8456" max="8459" width="9.33203125" style="347" customWidth="1"/>
    <col min="8460" max="8708" width="9.33203125" style="347"/>
    <col min="8709" max="8709" width="9.33203125" style="347" customWidth="1"/>
    <col min="8710" max="8710" width="6.6640625" style="347" customWidth="1"/>
    <col min="8711" max="8711" width="40.6640625" style="347" customWidth="1"/>
    <col min="8712" max="8715" width="9.33203125" style="347" customWidth="1"/>
    <col min="8716" max="8964" width="9.33203125" style="347"/>
    <col min="8965" max="8965" width="9.33203125" style="347" customWidth="1"/>
    <col min="8966" max="8966" width="6.6640625" style="347" customWidth="1"/>
    <col min="8967" max="8967" width="40.6640625" style="347" customWidth="1"/>
    <col min="8968" max="8971" width="9.33203125" style="347" customWidth="1"/>
    <col min="8972" max="9220" width="9.33203125" style="347"/>
    <col min="9221" max="9221" width="9.33203125" style="347" customWidth="1"/>
    <col min="9222" max="9222" width="6.6640625" style="347" customWidth="1"/>
    <col min="9223" max="9223" width="40.6640625" style="347" customWidth="1"/>
    <col min="9224" max="9227" width="9.33203125" style="347" customWidth="1"/>
    <col min="9228" max="9476" width="9.33203125" style="347"/>
    <col min="9477" max="9477" width="9.33203125" style="347" customWidth="1"/>
    <col min="9478" max="9478" width="6.6640625" style="347" customWidth="1"/>
    <col min="9479" max="9479" width="40.6640625" style="347" customWidth="1"/>
    <col min="9480" max="9483" width="9.33203125" style="347" customWidth="1"/>
    <col min="9484" max="9732" width="9.33203125" style="347"/>
    <col min="9733" max="9733" width="9.33203125" style="347" customWidth="1"/>
    <col min="9734" max="9734" width="6.6640625" style="347" customWidth="1"/>
    <col min="9735" max="9735" width="40.6640625" style="347" customWidth="1"/>
    <col min="9736" max="9739" width="9.33203125" style="347" customWidth="1"/>
    <col min="9740" max="9988" width="9.33203125" style="347"/>
    <col min="9989" max="9989" width="9.33203125" style="347" customWidth="1"/>
    <col min="9990" max="9990" width="6.6640625" style="347" customWidth="1"/>
    <col min="9991" max="9991" width="40.6640625" style="347" customWidth="1"/>
    <col min="9992" max="9995" width="9.33203125" style="347" customWidth="1"/>
    <col min="9996" max="10244" width="9.33203125" style="347"/>
    <col min="10245" max="10245" width="9.33203125" style="347" customWidth="1"/>
    <col min="10246" max="10246" width="6.6640625" style="347" customWidth="1"/>
    <col min="10247" max="10247" width="40.6640625" style="347" customWidth="1"/>
    <col min="10248" max="10251" width="9.33203125" style="347" customWidth="1"/>
    <col min="10252" max="10500" width="9.33203125" style="347"/>
    <col min="10501" max="10501" width="9.33203125" style="347" customWidth="1"/>
    <col min="10502" max="10502" width="6.6640625" style="347" customWidth="1"/>
    <col min="10503" max="10503" width="40.6640625" style="347" customWidth="1"/>
    <col min="10504" max="10507" width="9.33203125" style="347" customWidth="1"/>
    <col min="10508" max="10756" width="9.33203125" style="347"/>
    <col min="10757" max="10757" width="9.33203125" style="347" customWidth="1"/>
    <col min="10758" max="10758" width="6.6640625" style="347" customWidth="1"/>
    <col min="10759" max="10759" width="40.6640625" style="347" customWidth="1"/>
    <col min="10760" max="10763" width="9.33203125" style="347" customWidth="1"/>
    <col min="10764" max="11012" width="9.33203125" style="347"/>
    <col min="11013" max="11013" width="9.33203125" style="347" customWidth="1"/>
    <col min="11014" max="11014" width="6.6640625" style="347" customWidth="1"/>
    <col min="11015" max="11015" width="40.6640625" style="347" customWidth="1"/>
    <col min="11016" max="11019" width="9.33203125" style="347" customWidth="1"/>
    <col min="11020" max="11268" width="9.33203125" style="347"/>
    <col min="11269" max="11269" width="9.33203125" style="347" customWidth="1"/>
    <col min="11270" max="11270" width="6.6640625" style="347" customWidth="1"/>
    <col min="11271" max="11271" width="40.6640625" style="347" customWidth="1"/>
    <col min="11272" max="11275" width="9.33203125" style="347" customWidth="1"/>
    <col min="11276" max="11524" width="9.33203125" style="347"/>
    <col min="11525" max="11525" width="9.33203125" style="347" customWidth="1"/>
    <col min="11526" max="11526" width="6.6640625" style="347" customWidth="1"/>
    <col min="11527" max="11527" width="40.6640625" style="347" customWidth="1"/>
    <col min="11528" max="11531" width="9.33203125" style="347" customWidth="1"/>
    <col min="11532" max="11780" width="9.33203125" style="347"/>
    <col min="11781" max="11781" width="9.33203125" style="347" customWidth="1"/>
    <col min="11782" max="11782" width="6.6640625" style="347" customWidth="1"/>
    <col min="11783" max="11783" width="40.6640625" style="347" customWidth="1"/>
    <col min="11784" max="11787" width="9.33203125" style="347" customWidth="1"/>
    <col min="11788" max="12036" width="9.33203125" style="347"/>
    <col min="12037" max="12037" width="9.33203125" style="347" customWidth="1"/>
    <col min="12038" max="12038" width="6.6640625" style="347" customWidth="1"/>
    <col min="12039" max="12039" width="40.6640625" style="347" customWidth="1"/>
    <col min="12040" max="12043" width="9.33203125" style="347" customWidth="1"/>
    <col min="12044" max="12292" width="9.33203125" style="347"/>
    <col min="12293" max="12293" width="9.33203125" style="347" customWidth="1"/>
    <col min="12294" max="12294" width="6.6640625" style="347" customWidth="1"/>
    <col min="12295" max="12295" width="40.6640625" style="347" customWidth="1"/>
    <col min="12296" max="12299" width="9.33203125" style="347" customWidth="1"/>
    <col min="12300" max="12548" width="9.33203125" style="347"/>
    <col min="12549" max="12549" width="9.33203125" style="347" customWidth="1"/>
    <col min="12550" max="12550" width="6.6640625" style="347" customWidth="1"/>
    <col min="12551" max="12551" width="40.6640625" style="347" customWidth="1"/>
    <col min="12552" max="12555" width="9.33203125" style="347" customWidth="1"/>
    <col min="12556" max="12804" width="9.33203125" style="347"/>
    <col min="12805" max="12805" width="9.33203125" style="347" customWidth="1"/>
    <col min="12806" max="12806" width="6.6640625" style="347" customWidth="1"/>
    <col min="12807" max="12807" width="40.6640625" style="347" customWidth="1"/>
    <col min="12808" max="12811" width="9.33203125" style="347" customWidth="1"/>
    <col min="12812" max="13060" width="9.33203125" style="347"/>
    <col min="13061" max="13061" width="9.33203125" style="347" customWidth="1"/>
    <col min="13062" max="13062" width="6.6640625" style="347" customWidth="1"/>
    <col min="13063" max="13063" width="40.6640625" style="347" customWidth="1"/>
    <col min="13064" max="13067" width="9.33203125" style="347" customWidth="1"/>
    <col min="13068" max="13316" width="9.33203125" style="347"/>
    <col min="13317" max="13317" width="9.33203125" style="347" customWidth="1"/>
    <col min="13318" max="13318" width="6.6640625" style="347" customWidth="1"/>
    <col min="13319" max="13319" width="40.6640625" style="347" customWidth="1"/>
    <col min="13320" max="13323" width="9.33203125" style="347" customWidth="1"/>
    <col min="13324" max="13572" width="9.33203125" style="347"/>
    <col min="13573" max="13573" width="9.33203125" style="347" customWidth="1"/>
    <col min="13574" max="13574" width="6.6640625" style="347" customWidth="1"/>
    <col min="13575" max="13575" width="40.6640625" style="347" customWidth="1"/>
    <col min="13576" max="13579" width="9.33203125" style="347" customWidth="1"/>
    <col min="13580" max="13828" width="9.33203125" style="347"/>
    <col min="13829" max="13829" width="9.33203125" style="347" customWidth="1"/>
    <col min="13830" max="13830" width="6.6640625" style="347" customWidth="1"/>
    <col min="13831" max="13831" width="40.6640625" style="347" customWidth="1"/>
    <col min="13832" max="13835" width="9.33203125" style="347" customWidth="1"/>
    <col min="13836" max="14084" width="9.33203125" style="347"/>
    <col min="14085" max="14085" width="9.33203125" style="347" customWidth="1"/>
    <col min="14086" max="14086" width="6.6640625" style="347" customWidth="1"/>
    <col min="14087" max="14087" width="40.6640625" style="347" customWidth="1"/>
    <col min="14088" max="14091" width="9.33203125" style="347" customWidth="1"/>
    <col min="14092" max="14340" width="9.33203125" style="347"/>
    <col min="14341" max="14341" width="9.33203125" style="347" customWidth="1"/>
    <col min="14342" max="14342" width="6.6640625" style="347" customWidth="1"/>
    <col min="14343" max="14343" width="40.6640625" style="347" customWidth="1"/>
    <col min="14344" max="14347" width="9.33203125" style="347" customWidth="1"/>
    <col min="14348" max="14596" width="9.33203125" style="347"/>
    <col min="14597" max="14597" width="9.33203125" style="347" customWidth="1"/>
    <col min="14598" max="14598" width="6.6640625" style="347" customWidth="1"/>
    <col min="14599" max="14599" width="40.6640625" style="347" customWidth="1"/>
    <col min="14600" max="14603" width="9.33203125" style="347" customWidth="1"/>
    <col min="14604" max="14852" width="9.33203125" style="347"/>
    <col min="14853" max="14853" width="9.33203125" style="347" customWidth="1"/>
    <col min="14854" max="14854" width="6.6640625" style="347" customWidth="1"/>
    <col min="14855" max="14855" width="40.6640625" style="347" customWidth="1"/>
    <col min="14856" max="14859" width="9.33203125" style="347" customWidth="1"/>
    <col min="14860" max="15108" width="9.33203125" style="347"/>
    <col min="15109" max="15109" width="9.33203125" style="347" customWidth="1"/>
    <col min="15110" max="15110" width="6.6640625" style="347" customWidth="1"/>
    <col min="15111" max="15111" width="40.6640625" style="347" customWidth="1"/>
    <col min="15112" max="15115" width="9.33203125" style="347" customWidth="1"/>
    <col min="15116" max="15364" width="9.33203125" style="347"/>
    <col min="15365" max="15365" width="9.33203125" style="347" customWidth="1"/>
    <col min="15366" max="15366" width="6.6640625" style="347" customWidth="1"/>
    <col min="15367" max="15367" width="40.6640625" style="347" customWidth="1"/>
    <col min="15368" max="15371" width="9.33203125" style="347" customWidth="1"/>
    <col min="15372" max="15620" width="9.33203125" style="347"/>
    <col min="15621" max="15621" width="9.33203125" style="347" customWidth="1"/>
    <col min="15622" max="15622" width="6.6640625" style="347" customWidth="1"/>
    <col min="15623" max="15623" width="40.6640625" style="347" customWidth="1"/>
    <col min="15624" max="15627" width="9.33203125" style="347" customWidth="1"/>
    <col min="15628" max="15876" width="9.33203125" style="347"/>
    <col min="15877" max="15877" width="9.33203125" style="347" customWidth="1"/>
    <col min="15878" max="15878" width="6.6640625" style="347" customWidth="1"/>
    <col min="15879" max="15879" width="40.6640625" style="347" customWidth="1"/>
    <col min="15880" max="15883" width="9.33203125" style="347" customWidth="1"/>
    <col min="15884" max="16132" width="9.33203125" style="347"/>
    <col min="16133" max="16133" width="9.33203125" style="347" customWidth="1"/>
    <col min="16134" max="16134" width="6.6640625" style="347" customWidth="1"/>
    <col min="16135" max="16135" width="40.6640625" style="347" customWidth="1"/>
    <col min="16136" max="16139" width="9.33203125" style="347" customWidth="1"/>
    <col min="16140" max="16384" width="9.33203125" style="347"/>
  </cols>
  <sheetData>
    <row r="1" spans="1:23" ht="131.4" customHeight="1" x14ac:dyDescent="0.25">
      <c r="A1" s="410" t="s">
        <v>1736</v>
      </c>
      <c r="B1" s="1106" t="str">
        <f>'C3.1'!B1</f>
        <v>ACSA - BFIA 8202/2026  
FOR: CONTRACTOR APPOINTMENT FOR THE CONSTRUCTION OF UNDERGROUND MAIN WATER LINE AND REHABILITATION OF SERVICE ROADS AT BRAM FISCHER INTERNATIONAL AIRPORT FOR A PERIOD OF 12 MONTHS</v>
      </c>
      <c r="C1" s="1106"/>
      <c r="D1" s="1106"/>
      <c r="E1" s="1108" t="s">
        <v>1737</v>
      </c>
      <c r="F1" s="1108"/>
      <c r="G1" s="1108"/>
      <c r="H1" s="1108"/>
      <c r="I1" s="1108"/>
      <c r="J1" s="1108"/>
      <c r="K1" s="1109"/>
      <c r="L1" s="1107"/>
      <c r="M1" s="1105"/>
      <c r="N1" s="1105"/>
      <c r="O1" s="1105"/>
      <c r="P1" s="1105"/>
      <c r="Q1" s="1105"/>
      <c r="R1" s="1105"/>
      <c r="S1" s="1105"/>
      <c r="T1" s="1105"/>
      <c r="U1" s="1105"/>
      <c r="V1" s="1105"/>
      <c r="W1" s="1105"/>
    </row>
    <row r="2" spans="1:23" x14ac:dyDescent="0.25">
      <c r="A2" s="348" t="s">
        <v>23</v>
      </c>
      <c r="B2" s="348"/>
      <c r="C2" s="349"/>
      <c r="D2" s="350" t="s">
        <v>24</v>
      </c>
      <c r="E2" s="350" t="s">
        <v>25</v>
      </c>
      <c r="F2" s="350" t="s">
        <v>26</v>
      </c>
      <c r="G2" s="350" t="s">
        <v>27</v>
      </c>
      <c r="H2" s="350" t="s">
        <v>28</v>
      </c>
      <c r="I2" s="350" t="s">
        <v>26</v>
      </c>
      <c r="J2" s="350" t="s">
        <v>27</v>
      </c>
      <c r="K2" s="350" t="s">
        <v>28</v>
      </c>
      <c r="L2" s="428"/>
      <c r="M2" s="415"/>
      <c r="N2" s="415"/>
      <c r="O2" s="415"/>
      <c r="P2" s="415"/>
      <c r="Q2" s="415"/>
      <c r="R2" s="415"/>
      <c r="S2" s="415"/>
      <c r="T2" s="415"/>
      <c r="U2" s="415"/>
      <c r="V2" s="415"/>
      <c r="W2" s="415"/>
    </row>
    <row r="3" spans="1:23" x14ac:dyDescent="0.25">
      <c r="A3" s="351"/>
      <c r="B3" s="351"/>
      <c r="C3" s="352"/>
      <c r="D3" s="353"/>
      <c r="E3" s="346"/>
      <c r="F3" s="346"/>
      <c r="G3" s="346"/>
      <c r="H3" s="354"/>
      <c r="I3" s="346"/>
      <c r="J3" s="346"/>
      <c r="K3" s="354"/>
      <c r="L3" s="429"/>
      <c r="M3" s="413"/>
      <c r="N3" s="375"/>
      <c r="O3" s="413"/>
      <c r="P3" s="413"/>
      <c r="Q3" s="375"/>
      <c r="R3" s="413"/>
      <c r="S3" s="413"/>
      <c r="T3" s="375"/>
      <c r="U3" s="413"/>
      <c r="V3" s="413"/>
      <c r="W3" s="375"/>
    </row>
    <row r="4" spans="1:23" x14ac:dyDescent="0.25">
      <c r="A4" s="355"/>
      <c r="B4" s="355"/>
      <c r="C4" s="356"/>
      <c r="D4" s="357"/>
      <c r="E4" s="358"/>
      <c r="F4" s="358"/>
      <c r="G4" s="358"/>
      <c r="H4" s="359"/>
      <c r="I4" s="358"/>
      <c r="J4" s="358"/>
      <c r="K4" s="359"/>
      <c r="L4" s="433"/>
      <c r="M4" s="431"/>
      <c r="N4" s="376"/>
      <c r="O4" s="431"/>
      <c r="P4" s="431"/>
      <c r="Q4" s="376"/>
      <c r="R4" s="431"/>
      <c r="S4" s="431"/>
      <c r="T4" s="376"/>
      <c r="U4" s="431"/>
      <c r="V4" s="431"/>
      <c r="W4" s="376"/>
    </row>
    <row r="5" spans="1:23" x14ac:dyDescent="0.25">
      <c r="A5" s="355" t="s">
        <v>1738</v>
      </c>
      <c r="B5" s="355"/>
      <c r="C5" s="356"/>
      <c r="D5" s="360" t="s">
        <v>1739</v>
      </c>
      <c r="E5" s="358"/>
      <c r="F5" s="358"/>
      <c r="G5" s="358"/>
      <c r="H5" s="363"/>
      <c r="I5" s="358"/>
      <c r="J5" s="358"/>
      <c r="K5" s="363"/>
      <c r="L5" s="433"/>
      <c r="M5" s="431"/>
      <c r="N5" s="439"/>
      <c r="O5" s="431"/>
      <c r="P5" s="431"/>
      <c r="Q5" s="439"/>
      <c r="R5" s="431"/>
      <c r="S5" s="431"/>
      <c r="T5" s="439"/>
      <c r="U5" s="431"/>
      <c r="V5" s="431"/>
      <c r="W5" s="439"/>
    </row>
    <row r="6" spans="1:23" ht="30.6" x14ac:dyDescent="0.25">
      <c r="A6" s="355"/>
      <c r="B6" s="355" t="s">
        <v>1740</v>
      </c>
      <c r="C6" s="356"/>
      <c r="D6" s="364" t="s">
        <v>4941</v>
      </c>
      <c r="E6" s="358" t="s">
        <v>351</v>
      </c>
      <c r="F6" s="361"/>
      <c r="G6" s="365"/>
      <c r="H6" s="362">
        <f>F6*G6</f>
        <v>0</v>
      </c>
      <c r="I6" s="361"/>
      <c r="J6" s="365"/>
      <c r="K6" s="362">
        <f>I6*J6</f>
        <v>0</v>
      </c>
      <c r="L6" s="427"/>
      <c r="M6" s="440"/>
      <c r="N6" s="418"/>
      <c r="O6" s="414"/>
      <c r="P6" s="440"/>
      <c r="Q6" s="418"/>
      <c r="R6" s="414"/>
      <c r="S6" s="440"/>
      <c r="T6" s="418"/>
      <c r="U6" s="414"/>
      <c r="V6" s="440"/>
      <c r="W6" s="418"/>
    </row>
    <row r="7" spans="1:23" ht="30" x14ac:dyDescent="0.25">
      <c r="A7" s="355"/>
      <c r="B7" s="355" t="s">
        <v>1741</v>
      </c>
      <c r="C7" s="356"/>
      <c r="D7" s="364" t="s">
        <v>4942</v>
      </c>
      <c r="E7" s="358" t="s">
        <v>351</v>
      </c>
      <c r="F7" s="361">
        <v>1</v>
      </c>
      <c r="G7" s="365">
        <v>50000</v>
      </c>
      <c r="H7" s="362">
        <f>F7*G7</f>
        <v>50000</v>
      </c>
      <c r="I7" s="460">
        <v>0</v>
      </c>
      <c r="J7" s="365">
        <v>20000</v>
      </c>
      <c r="K7" s="362">
        <f>I7*J7</f>
        <v>0</v>
      </c>
      <c r="L7" s="427"/>
      <c r="M7" s="440"/>
      <c r="N7" s="418"/>
      <c r="O7" s="414"/>
      <c r="P7" s="440"/>
      <c r="Q7" s="418"/>
      <c r="R7" s="414"/>
      <c r="S7" s="440"/>
      <c r="T7" s="418"/>
      <c r="U7" s="414"/>
      <c r="V7" s="440"/>
      <c r="W7" s="418"/>
    </row>
    <row r="8" spans="1:23" x14ac:dyDescent="0.25">
      <c r="A8" s="355" t="s">
        <v>1742</v>
      </c>
      <c r="B8" s="355"/>
      <c r="C8" s="356"/>
      <c r="D8" s="360" t="s">
        <v>1743</v>
      </c>
      <c r="E8" s="358"/>
      <c r="F8" s="358"/>
      <c r="G8" s="378"/>
      <c r="H8" s="367"/>
      <c r="I8" s="358"/>
      <c r="J8" s="378"/>
      <c r="K8" s="367"/>
      <c r="L8" s="433"/>
      <c r="M8" s="432"/>
      <c r="N8" s="441"/>
      <c r="O8" s="431"/>
      <c r="P8" s="432"/>
      <c r="Q8" s="441"/>
      <c r="R8" s="431"/>
      <c r="S8" s="432"/>
      <c r="T8" s="441"/>
      <c r="U8" s="431"/>
      <c r="V8" s="432"/>
      <c r="W8" s="441"/>
    </row>
    <row r="9" spans="1:23" ht="27.6" x14ac:dyDescent="0.25">
      <c r="A9" s="355"/>
      <c r="B9" s="355" t="s">
        <v>1744</v>
      </c>
      <c r="C9" s="356"/>
      <c r="D9" s="364" t="s">
        <v>1745</v>
      </c>
      <c r="E9" s="358"/>
      <c r="F9" s="358"/>
      <c r="G9" s="378"/>
      <c r="H9" s="367"/>
      <c r="I9" s="358"/>
      <c r="J9" s="378"/>
      <c r="K9" s="367"/>
      <c r="L9" s="433"/>
      <c r="M9" s="432"/>
      <c r="N9" s="441"/>
      <c r="O9" s="431"/>
      <c r="P9" s="432"/>
      <c r="Q9" s="441"/>
      <c r="R9" s="431"/>
      <c r="S9" s="432"/>
      <c r="T9" s="441"/>
      <c r="U9" s="431"/>
      <c r="V9" s="432"/>
      <c r="W9" s="441"/>
    </row>
    <row r="10" spans="1:23" ht="15.6" x14ac:dyDescent="0.25">
      <c r="A10" s="355"/>
      <c r="B10" s="355"/>
      <c r="C10" s="356" t="s">
        <v>86</v>
      </c>
      <c r="D10" s="364" t="s">
        <v>1746</v>
      </c>
      <c r="E10" s="358" t="s">
        <v>4885</v>
      </c>
      <c r="F10" s="361"/>
      <c r="G10" s="365"/>
      <c r="H10" s="362">
        <f>F10*G10</f>
        <v>0</v>
      </c>
      <c r="I10" s="361"/>
      <c r="J10" s="365"/>
      <c r="K10" s="362">
        <f>I10*J10</f>
        <v>0</v>
      </c>
      <c r="L10" s="427"/>
      <c r="M10" s="440"/>
      <c r="N10" s="418"/>
      <c r="O10" s="414"/>
      <c r="P10" s="440"/>
      <c r="Q10" s="418"/>
      <c r="R10" s="414"/>
      <c r="S10" s="440"/>
      <c r="T10" s="418"/>
      <c r="U10" s="414"/>
      <c r="V10" s="440"/>
      <c r="W10" s="418"/>
    </row>
    <row r="11" spans="1:23" ht="15.6" x14ac:dyDescent="0.25">
      <c r="A11" s="355"/>
      <c r="B11" s="355"/>
      <c r="C11" s="356" t="s">
        <v>89</v>
      </c>
      <c r="D11" s="364" t="s">
        <v>1747</v>
      </c>
      <c r="E11" s="358" t="s">
        <v>4885</v>
      </c>
      <c r="F11" s="361">
        <v>100</v>
      </c>
      <c r="G11" s="365">
        <v>110</v>
      </c>
      <c r="H11" s="362">
        <f>F11*G11</f>
        <v>11000</v>
      </c>
      <c r="I11" s="460">
        <v>0</v>
      </c>
      <c r="J11" s="365">
        <v>90</v>
      </c>
      <c r="K11" s="362">
        <f>I11*J11</f>
        <v>0</v>
      </c>
      <c r="L11" s="427"/>
      <c r="M11" s="440" t="s">
        <v>4999</v>
      </c>
      <c r="N11" s="418"/>
      <c r="O11" s="414"/>
      <c r="P11" s="440"/>
      <c r="Q11" s="418"/>
      <c r="R11" s="414"/>
      <c r="S11" s="440"/>
      <c r="T11" s="418"/>
      <c r="U11" s="414"/>
      <c r="V11" s="440"/>
      <c r="W11" s="418"/>
    </row>
    <row r="12" spans="1:23" ht="15.6" x14ac:dyDescent="0.25">
      <c r="A12" s="355"/>
      <c r="B12" s="355"/>
      <c r="C12" s="356" t="s">
        <v>17</v>
      </c>
      <c r="D12" s="364" t="s">
        <v>1748</v>
      </c>
      <c r="E12" s="358" t="s">
        <v>4887</v>
      </c>
      <c r="F12" s="361"/>
      <c r="G12" s="365"/>
      <c r="H12" s="362">
        <f>F12*G12</f>
        <v>0</v>
      </c>
      <c r="I12" s="361"/>
      <c r="J12" s="365"/>
      <c r="K12" s="362">
        <f>I12*J12</f>
        <v>0</v>
      </c>
      <c r="L12" s="427"/>
      <c r="M12" s="440"/>
      <c r="N12" s="418"/>
      <c r="O12" s="414"/>
      <c r="P12" s="440"/>
      <c r="Q12" s="418"/>
      <c r="R12" s="414"/>
      <c r="S12" s="440"/>
      <c r="T12" s="418"/>
      <c r="U12" s="414"/>
      <c r="V12" s="440"/>
      <c r="W12" s="418"/>
    </row>
    <row r="13" spans="1:23" ht="41.4" x14ac:dyDescent="0.25">
      <c r="A13" s="355"/>
      <c r="B13" s="355" t="s">
        <v>1749</v>
      </c>
      <c r="C13" s="356"/>
      <c r="D13" s="364" t="s">
        <v>1750</v>
      </c>
      <c r="E13" s="358"/>
      <c r="F13" s="358"/>
      <c r="G13" s="378"/>
      <c r="H13" s="367"/>
      <c r="I13" s="358"/>
      <c r="J13" s="378"/>
      <c r="K13" s="367"/>
      <c r="L13" s="433"/>
      <c r="M13" s="432"/>
      <c r="N13" s="441"/>
      <c r="O13" s="431"/>
      <c r="P13" s="432"/>
      <c r="Q13" s="441"/>
      <c r="R13" s="431"/>
      <c r="S13" s="432"/>
      <c r="T13" s="441"/>
      <c r="U13" s="431"/>
      <c r="V13" s="432"/>
      <c r="W13" s="441"/>
    </row>
    <row r="14" spans="1:23" ht="15.6" x14ac:dyDescent="0.25">
      <c r="A14" s="355"/>
      <c r="B14" s="355"/>
      <c r="C14" s="356" t="s">
        <v>86</v>
      </c>
      <c r="D14" s="364" t="s">
        <v>1746</v>
      </c>
      <c r="E14" s="358" t="s">
        <v>4885</v>
      </c>
      <c r="F14" s="361"/>
      <c r="G14" s="365"/>
      <c r="H14" s="362">
        <f>F14*G14</f>
        <v>0</v>
      </c>
      <c r="I14" s="361"/>
      <c r="J14" s="365"/>
      <c r="K14" s="362">
        <f>I14*J14</f>
        <v>0</v>
      </c>
      <c r="L14" s="427"/>
      <c r="M14" s="440"/>
      <c r="N14" s="418"/>
      <c r="O14" s="414"/>
      <c r="P14" s="440"/>
      <c r="Q14" s="418"/>
      <c r="R14" s="414"/>
      <c r="S14" s="440"/>
      <c r="T14" s="418"/>
      <c r="U14" s="414"/>
      <c r="V14" s="440"/>
      <c r="W14" s="418"/>
    </row>
    <row r="15" spans="1:23" ht="15.6" x14ac:dyDescent="0.25">
      <c r="A15" s="355"/>
      <c r="B15" s="355"/>
      <c r="C15" s="356" t="s">
        <v>89</v>
      </c>
      <c r="D15" s="364" t="s">
        <v>1747</v>
      </c>
      <c r="E15" s="358" t="s">
        <v>4885</v>
      </c>
      <c r="F15" s="361"/>
      <c r="G15" s="365"/>
      <c r="H15" s="362">
        <f>F15*G15</f>
        <v>0</v>
      </c>
      <c r="I15" s="361"/>
      <c r="J15" s="365"/>
      <c r="K15" s="362">
        <f>I15*J15</f>
        <v>0</v>
      </c>
      <c r="L15" s="427"/>
      <c r="M15" s="440"/>
      <c r="N15" s="418"/>
      <c r="O15" s="414"/>
      <c r="P15" s="440"/>
      <c r="Q15" s="418"/>
      <c r="R15" s="414"/>
      <c r="S15" s="440"/>
      <c r="T15" s="418"/>
      <c r="U15" s="414"/>
      <c r="V15" s="440"/>
      <c r="W15" s="418"/>
    </row>
    <row r="16" spans="1:23" ht="15.6" x14ac:dyDescent="0.25">
      <c r="A16" s="355"/>
      <c r="B16" s="355"/>
      <c r="C16" s="356" t="s">
        <v>17</v>
      </c>
      <c r="D16" s="364" t="s">
        <v>1748</v>
      </c>
      <c r="E16" s="358" t="s">
        <v>4887</v>
      </c>
      <c r="F16" s="361"/>
      <c r="G16" s="365"/>
      <c r="H16" s="362">
        <f>F16*G16</f>
        <v>0</v>
      </c>
      <c r="I16" s="361"/>
      <c r="J16" s="365"/>
      <c r="K16" s="362">
        <f>I16*J16</f>
        <v>0</v>
      </c>
      <c r="L16" s="427"/>
      <c r="M16" s="440"/>
      <c r="N16" s="418"/>
      <c r="O16" s="414"/>
      <c r="P16" s="440"/>
      <c r="Q16" s="418"/>
      <c r="R16" s="414"/>
      <c r="S16" s="440"/>
      <c r="T16" s="418"/>
      <c r="U16" s="414"/>
      <c r="V16" s="440"/>
      <c r="W16" s="418"/>
    </row>
    <row r="17" spans="1:23" ht="41.4" x14ac:dyDescent="0.25">
      <c r="A17" s="355"/>
      <c r="B17" s="355" t="s">
        <v>1751</v>
      </c>
      <c r="C17" s="356"/>
      <c r="D17" s="364" t="s">
        <v>4943</v>
      </c>
      <c r="E17" s="358"/>
      <c r="F17" s="358"/>
      <c r="G17" s="378"/>
      <c r="H17" s="367"/>
      <c r="I17" s="358"/>
      <c r="J17" s="378"/>
      <c r="K17" s="367"/>
      <c r="L17" s="433"/>
      <c r="M17" s="432"/>
      <c r="N17" s="441"/>
      <c r="O17" s="431"/>
      <c r="P17" s="432"/>
      <c r="Q17" s="441"/>
      <c r="R17" s="431"/>
      <c r="S17" s="432"/>
      <c r="T17" s="441"/>
      <c r="U17" s="431"/>
      <c r="V17" s="432"/>
      <c r="W17" s="441"/>
    </row>
    <row r="18" spans="1:23" ht="15.6" x14ac:dyDescent="0.25">
      <c r="A18" s="355"/>
      <c r="B18" s="355" t="s">
        <v>1752</v>
      </c>
      <c r="C18" s="356"/>
      <c r="D18" s="364" t="s">
        <v>1753</v>
      </c>
      <c r="E18" s="358" t="s">
        <v>4885</v>
      </c>
      <c r="F18" s="361"/>
      <c r="G18" s="365"/>
      <c r="H18" s="362">
        <f t="shared" ref="H18:H23" si="0">F18*G18</f>
        <v>0</v>
      </c>
      <c r="I18" s="361"/>
      <c r="J18" s="365"/>
      <c r="K18" s="362">
        <f t="shared" ref="K18:K23" si="1">I18*J18</f>
        <v>0</v>
      </c>
      <c r="L18" s="427"/>
      <c r="M18" s="440"/>
      <c r="N18" s="418"/>
      <c r="O18" s="414"/>
      <c r="P18" s="440"/>
      <c r="Q18" s="418"/>
      <c r="R18" s="414"/>
      <c r="S18" s="440"/>
      <c r="T18" s="418"/>
      <c r="U18" s="414"/>
      <c r="V18" s="440"/>
      <c r="W18" s="418"/>
    </row>
    <row r="19" spans="1:23" ht="15.6" x14ac:dyDescent="0.25">
      <c r="A19" s="355"/>
      <c r="B19" s="355" t="s">
        <v>1754</v>
      </c>
      <c r="C19" s="356"/>
      <c r="D19" s="364" t="s">
        <v>1755</v>
      </c>
      <c r="E19" s="358" t="s">
        <v>4885</v>
      </c>
      <c r="F19" s="361"/>
      <c r="G19" s="365"/>
      <c r="H19" s="362">
        <f t="shared" si="0"/>
        <v>0</v>
      </c>
      <c r="I19" s="361"/>
      <c r="J19" s="365"/>
      <c r="K19" s="362">
        <f t="shared" si="1"/>
        <v>0</v>
      </c>
      <c r="L19" s="427"/>
      <c r="M19" s="440"/>
      <c r="N19" s="418"/>
      <c r="O19" s="414"/>
      <c r="P19" s="440"/>
      <c r="Q19" s="418"/>
      <c r="R19" s="414"/>
      <c r="S19" s="440"/>
      <c r="T19" s="418"/>
      <c r="U19" s="414"/>
      <c r="V19" s="440"/>
      <c r="W19" s="418"/>
    </row>
    <row r="20" spans="1:23" ht="15.6" x14ac:dyDescent="0.25">
      <c r="A20" s="355"/>
      <c r="B20" s="355" t="s">
        <v>1756</v>
      </c>
      <c r="C20" s="356"/>
      <c r="D20" s="364" t="s">
        <v>1757</v>
      </c>
      <c r="E20" s="358" t="s">
        <v>4885</v>
      </c>
      <c r="F20" s="361"/>
      <c r="G20" s="365"/>
      <c r="H20" s="362">
        <f t="shared" si="0"/>
        <v>0</v>
      </c>
      <c r="I20" s="361"/>
      <c r="J20" s="365"/>
      <c r="K20" s="362">
        <f t="shared" si="1"/>
        <v>0</v>
      </c>
      <c r="L20" s="427"/>
      <c r="M20" s="440"/>
      <c r="N20" s="418"/>
      <c r="O20" s="414"/>
      <c r="P20" s="440"/>
      <c r="Q20" s="418"/>
      <c r="R20" s="414"/>
      <c r="S20" s="440"/>
      <c r="T20" s="418"/>
      <c r="U20" s="414"/>
      <c r="V20" s="440"/>
      <c r="W20" s="418"/>
    </row>
    <row r="21" spans="1:23" ht="15.6" x14ac:dyDescent="0.25">
      <c r="A21" s="355"/>
      <c r="B21" s="355" t="s">
        <v>1758</v>
      </c>
      <c r="C21" s="356"/>
      <c r="D21" s="364" t="s">
        <v>1759</v>
      </c>
      <c r="E21" s="358" t="s">
        <v>4885</v>
      </c>
      <c r="F21" s="361"/>
      <c r="G21" s="365"/>
      <c r="H21" s="362">
        <f t="shared" si="0"/>
        <v>0</v>
      </c>
      <c r="I21" s="361"/>
      <c r="J21" s="365"/>
      <c r="K21" s="362">
        <f t="shared" si="1"/>
        <v>0</v>
      </c>
      <c r="L21" s="427"/>
      <c r="M21" s="440"/>
      <c r="N21" s="418"/>
      <c r="O21" s="414"/>
      <c r="P21" s="440"/>
      <c r="Q21" s="418"/>
      <c r="R21" s="414"/>
      <c r="S21" s="440"/>
      <c r="T21" s="418"/>
      <c r="U21" s="414"/>
      <c r="V21" s="440"/>
      <c r="W21" s="418"/>
    </row>
    <row r="22" spans="1:23" ht="39.6" x14ac:dyDescent="0.25">
      <c r="A22" s="355" t="s">
        <v>1760</v>
      </c>
      <c r="B22" s="355"/>
      <c r="C22" s="356"/>
      <c r="D22" s="360" t="s">
        <v>1761</v>
      </c>
      <c r="E22" s="358" t="s">
        <v>4885</v>
      </c>
      <c r="F22" s="361"/>
      <c r="G22" s="365"/>
      <c r="H22" s="362">
        <f t="shared" si="0"/>
        <v>0</v>
      </c>
      <c r="I22" s="361"/>
      <c r="J22" s="365"/>
      <c r="K22" s="362">
        <f t="shared" si="1"/>
        <v>0</v>
      </c>
      <c r="L22" s="427"/>
      <c r="M22" s="440"/>
      <c r="N22" s="418"/>
      <c r="O22" s="414"/>
      <c r="P22" s="440"/>
      <c r="Q22" s="418"/>
      <c r="R22" s="414"/>
      <c r="S22" s="440"/>
      <c r="T22" s="418"/>
      <c r="U22" s="414"/>
      <c r="V22" s="440"/>
      <c r="W22" s="418"/>
    </row>
    <row r="23" spans="1:23" ht="26.4" x14ac:dyDescent="0.25">
      <c r="A23" s="355" t="s">
        <v>1762</v>
      </c>
      <c r="B23" s="355"/>
      <c r="C23" s="356"/>
      <c r="D23" s="377" t="s">
        <v>1763</v>
      </c>
      <c r="E23" s="358" t="s">
        <v>4885</v>
      </c>
      <c r="F23" s="361"/>
      <c r="G23" s="365"/>
      <c r="H23" s="362">
        <f t="shared" si="0"/>
        <v>0</v>
      </c>
      <c r="I23" s="361"/>
      <c r="J23" s="365"/>
      <c r="K23" s="362">
        <f t="shared" si="1"/>
        <v>0</v>
      </c>
      <c r="L23" s="427"/>
      <c r="M23" s="440"/>
      <c r="N23" s="418"/>
      <c r="O23" s="414"/>
      <c r="P23" s="440"/>
      <c r="Q23" s="418"/>
      <c r="R23" s="414"/>
      <c r="S23" s="440"/>
      <c r="T23" s="418"/>
      <c r="U23" s="414"/>
      <c r="V23" s="440"/>
      <c r="W23" s="418"/>
    </row>
    <row r="24" spans="1:23" x14ac:dyDescent="0.25">
      <c r="A24" s="355" t="s">
        <v>1764</v>
      </c>
      <c r="B24" s="355"/>
      <c r="C24" s="356"/>
      <c r="D24" s="360" t="s">
        <v>1765</v>
      </c>
      <c r="E24" s="358"/>
      <c r="F24" s="358"/>
      <c r="G24" s="378"/>
      <c r="H24" s="367"/>
      <c r="I24" s="358"/>
      <c r="J24" s="378"/>
      <c r="K24" s="367"/>
      <c r="L24" s="433"/>
      <c r="M24" s="432"/>
      <c r="N24" s="441"/>
      <c r="O24" s="431"/>
      <c r="P24" s="432"/>
      <c r="Q24" s="441"/>
      <c r="R24" s="431"/>
      <c r="S24" s="432"/>
      <c r="T24" s="441"/>
      <c r="U24" s="431"/>
      <c r="V24" s="432"/>
      <c r="W24" s="441"/>
    </row>
    <row r="25" spans="1:23" ht="27.6" x14ac:dyDescent="0.25">
      <c r="A25" s="355"/>
      <c r="B25" s="355" t="s">
        <v>1766</v>
      </c>
      <c r="C25" s="356"/>
      <c r="D25" s="364" t="s">
        <v>1767</v>
      </c>
      <c r="E25" s="358" t="s">
        <v>4885</v>
      </c>
      <c r="F25" s="361"/>
      <c r="G25" s="365"/>
      <c r="H25" s="362">
        <f>F25*G25</f>
        <v>0</v>
      </c>
      <c r="I25" s="361"/>
      <c r="J25" s="365"/>
      <c r="K25" s="362">
        <f>I25*J25</f>
        <v>0</v>
      </c>
      <c r="L25" s="427"/>
      <c r="M25" s="440"/>
      <c r="N25" s="418"/>
      <c r="O25" s="414"/>
      <c r="P25" s="440"/>
      <c r="Q25" s="418"/>
      <c r="R25" s="414"/>
      <c r="S25" s="440"/>
      <c r="T25" s="418"/>
      <c r="U25" s="414"/>
      <c r="V25" s="440"/>
      <c r="W25" s="418"/>
    </row>
    <row r="26" spans="1:23" ht="41.4" x14ac:dyDescent="0.25">
      <c r="A26" s="355"/>
      <c r="B26" s="355" t="s">
        <v>1768</v>
      </c>
      <c r="C26" s="356"/>
      <c r="D26" s="364" t="s">
        <v>1769</v>
      </c>
      <c r="E26" s="358" t="s">
        <v>4885</v>
      </c>
      <c r="F26" s="361"/>
      <c r="G26" s="365"/>
      <c r="H26" s="362">
        <f>F26*G26</f>
        <v>0</v>
      </c>
      <c r="I26" s="361"/>
      <c r="J26" s="365"/>
      <c r="K26" s="362">
        <f>I26*J26</f>
        <v>0</v>
      </c>
      <c r="L26" s="427"/>
      <c r="M26" s="440"/>
      <c r="N26" s="418"/>
      <c r="O26" s="414"/>
      <c r="P26" s="440"/>
      <c r="Q26" s="418"/>
      <c r="R26" s="414"/>
      <c r="S26" s="440"/>
      <c r="T26" s="418"/>
      <c r="U26" s="414"/>
      <c r="V26" s="440"/>
      <c r="W26" s="418"/>
    </row>
    <row r="27" spans="1:23" ht="12.6" customHeight="1" x14ac:dyDescent="0.25">
      <c r="A27" s="355" t="s">
        <v>1770</v>
      </c>
      <c r="B27" s="355"/>
      <c r="C27" s="356"/>
      <c r="D27" s="360" t="s">
        <v>1771</v>
      </c>
      <c r="E27" s="358"/>
      <c r="F27" s="358"/>
      <c r="G27" s="378"/>
      <c r="H27" s="367"/>
      <c r="I27" s="358"/>
      <c r="J27" s="378"/>
      <c r="K27" s="367"/>
      <c r="L27" s="433"/>
      <c r="M27" s="432"/>
      <c r="N27" s="441"/>
      <c r="O27" s="431"/>
      <c r="P27" s="432"/>
      <c r="Q27" s="441"/>
      <c r="R27" s="431"/>
      <c r="S27" s="432"/>
      <c r="T27" s="441"/>
      <c r="U27" s="431"/>
      <c r="V27" s="432"/>
      <c r="W27" s="441"/>
    </row>
    <row r="28" spans="1:23" ht="27.6" x14ac:dyDescent="0.25">
      <c r="A28" s="355"/>
      <c r="B28" s="355" t="s">
        <v>1772</v>
      </c>
      <c r="C28" s="356"/>
      <c r="D28" s="364" t="s">
        <v>1773</v>
      </c>
      <c r="E28" s="358" t="s">
        <v>4885</v>
      </c>
      <c r="F28" s="361"/>
      <c r="G28" s="365"/>
      <c r="H28" s="362">
        <f>F28*G28</f>
        <v>0</v>
      </c>
      <c r="I28" s="361"/>
      <c r="J28" s="365"/>
      <c r="K28" s="362">
        <f>I28*J28</f>
        <v>0</v>
      </c>
      <c r="L28" s="427"/>
      <c r="M28" s="440"/>
      <c r="N28" s="418"/>
      <c r="O28" s="414"/>
      <c r="P28" s="440"/>
      <c r="Q28" s="418"/>
      <c r="R28" s="414"/>
      <c r="S28" s="440"/>
      <c r="T28" s="418"/>
      <c r="U28" s="414"/>
      <c r="V28" s="440"/>
      <c r="W28" s="418"/>
    </row>
    <row r="29" spans="1:23" ht="41.4" x14ac:dyDescent="0.25">
      <c r="A29" s="355"/>
      <c r="B29" s="355" t="s">
        <v>1774</v>
      </c>
      <c r="C29" s="356"/>
      <c r="D29" s="364" t="s">
        <v>1775</v>
      </c>
      <c r="E29" s="358" t="s">
        <v>4885</v>
      </c>
      <c r="F29" s="361"/>
      <c r="G29" s="365"/>
      <c r="H29" s="362">
        <f>F29*G29</f>
        <v>0</v>
      </c>
      <c r="I29" s="361"/>
      <c r="J29" s="365"/>
      <c r="K29" s="362">
        <f>I29*J29</f>
        <v>0</v>
      </c>
      <c r="L29" s="427"/>
      <c r="M29" s="440"/>
      <c r="N29" s="418"/>
      <c r="O29" s="414"/>
      <c r="P29" s="440"/>
      <c r="Q29" s="418"/>
      <c r="R29" s="414"/>
      <c r="S29" s="440"/>
      <c r="T29" s="418"/>
      <c r="U29" s="414"/>
      <c r="V29" s="440"/>
      <c r="W29" s="418"/>
    </row>
    <row r="30" spans="1:23" x14ac:dyDescent="0.25">
      <c r="A30" s="355" t="s">
        <v>1776</v>
      </c>
      <c r="B30" s="355"/>
      <c r="C30" s="356"/>
      <c r="D30" s="377" t="s">
        <v>1777</v>
      </c>
      <c r="E30" s="358"/>
      <c r="F30" s="358"/>
      <c r="G30" s="378"/>
      <c r="H30" s="367"/>
      <c r="I30" s="358"/>
      <c r="J30" s="378"/>
      <c r="K30" s="367"/>
      <c r="L30" s="433"/>
      <c r="M30" s="432"/>
      <c r="N30" s="441"/>
      <c r="O30" s="431"/>
      <c r="P30" s="432"/>
      <c r="Q30" s="441"/>
      <c r="R30" s="431"/>
      <c r="S30" s="432"/>
      <c r="T30" s="441"/>
      <c r="U30" s="431"/>
      <c r="V30" s="432"/>
      <c r="W30" s="441"/>
    </row>
    <row r="31" spans="1:23" ht="15.6" x14ac:dyDescent="0.25">
      <c r="A31" s="355"/>
      <c r="B31" s="355" t="s">
        <v>1778</v>
      </c>
      <c r="C31" s="356"/>
      <c r="D31" s="364" t="s">
        <v>1779</v>
      </c>
      <c r="E31" s="358" t="s">
        <v>4885</v>
      </c>
      <c r="F31" s="361"/>
      <c r="G31" s="365"/>
      <c r="H31" s="362">
        <f>F31*G31</f>
        <v>0</v>
      </c>
      <c r="I31" s="361"/>
      <c r="J31" s="365"/>
      <c r="K31" s="362">
        <f>I31*J31</f>
        <v>0</v>
      </c>
      <c r="L31" s="427"/>
      <c r="M31" s="440"/>
      <c r="N31" s="418"/>
      <c r="O31" s="414"/>
      <c r="P31" s="440"/>
      <c r="Q31" s="418"/>
      <c r="R31" s="414"/>
      <c r="S31" s="440"/>
      <c r="T31" s="418"/>
      <c r="U31" s="414"/>
      <c r="V31" s="440"/>
      <c r="W31" s="418"/>
    </row>
    <row r="32" spans="1:23" ht="15.6" x14ac:dyDescent="0.25">
      <c r="A32" s="355"/>
      <c r="B32" s="355" t="s">
        <v>1780</v>
      </c>
      <c r="C32" s="356"/>
      <c r="D32" s="364" t="s">
        <v>1781</v>
      </c>
      <c r="E32" s="358" t="s">
        <v>4885</v>
      </c>
      <c r="F32" s="361"/>
      <c r="G32" s="365"/>
      <c r="H32" s="362">
        <f>F32*G32</f>
        <v>0</v>
      </c>
      <c r="I32" s="361"/>
      <c r="J32" s="365"/>
      <c r="K32" s="362">
        <f>I32*J32</f>
        <v>0</v>
      </c>
      <c r="L32" s="427"/>
      <c r="M32" s="440"/>
      <c r="N32" s="418"/>
      <c r="O32" s="414"/>
      <c r="P32" s="440"/>
      <c r="Q32" s="418"/>
      <c r="R32" s="414"/>
      <c r="S32" s="440"/>
      <c r="T32" s="418"/>
      <c r="U32" s="414"/>
      <c r="V32" s="440"/>
      <c r="W32" s="418"/>
    </row>
    <row r="33" spans="1:23" x14ac:dyDescent="0.25">
      <c r="A33" s="355"/>
      <c r="B33" s="355" t="s">
        <v>1782</v>
      </c>
      <c r="C33" s="356"/>
      <c r="D33" s="364" t="s">
        <v>1555</v>
      </c>
      <c r="E33" s="358" t="s">
        <v>1564</v>
      </c>
      <c r="F33" s="361"/>
      <c r="G33" s="365"/>
      <c r="H33" s="362">
        <f>F33*G33</f>
        <v>0</v>
      </c>
      <c r="I33" s="361"/>
      <c r="J33" s="365"/>
      <c r="K33" s="362">
        <f>I33*J33</f>
        <v>0</v>
      </c>
      <c r="L33" s="427"/>
      <c r="M33" s="440"/>
      <c r="N33" s="418"/>
      <c r="O33" s="414"/>
      <c r="P33" s="440"/>
      <c r="Q33" s="418"/>
      <c r="R33" s="414"/>
      <c r="S33" s="440"/>
      <c r="T33" s="418"/>
      <c r="U33" s="414"/>
      <c r="V33" s="440"/>
      <c r="W33" s="418"/>
    </row>
    <row r="34" spans="1:23" ht="15.6" x14ac:dyDescent="0.25">
      <c r="A34" s="355"/>
      <c r="B34" s="355" t="s">
        <v>1783</v>
      </c>
      <c r="C34" s="356"/>
      <c r="D34" s="364" t="s">
        <v>1784</v>
      </c>
      <c r="E34" s="358" t="s">
        <v>4885</v>
      </c>
      <c r="F34" s="361"/>
      <c r="G34" s="365"/>
      <c r="H34" s="362">
        <f>F34*G34</f>
        <v>0</v>
      </c>
      <c r="I34" s="361"/>
      <c r="J34" s="365"/>
      <c r="K34" s="362">
        <f>I34*J34</f>
        <v>0</v>
      </c>
      <c r="L34" s="427"/>
      <c r="M34" s="440"/>
      <c r="N34" s="418"/>
      <c r="O34" s="414"/>
      <c r="P34" s="440"/>
      <c r="Q34" s="418"/>
      <c r="R34" s="414"/>
      <c r="S34" s="440"/>
      <c r="T34" s="418"/>
      <c r="U34" s="414"/>
      <c r="V34" s="440"/>
      <c r="W34" s="418"/>
    </row>
    <row r="35" spans="1:23" ht="15.6" x14ac:dyDescent="0.25">
      <c r="A35" s="355"/>
      <c r="B35" s="355" t="s">
        <v>1785</v>
      </c>
      <c r="C35" s="356"/>
      <c r="D35" s="364" t="s">
        <v>1748</v>
      </c>
      <c r="E35" s="358" t="s">
        <v>4885</v>
      </c>
      <c r="F35" s="361"/>
      <c r="G35" s="365"/>
      <c r="H35" s="362">
        <f>F35*G35</f>
        <v>0</v>
      </c>
      <c r="I35" s="361"/>
      <c r="J35" s="365"/>
      <c r="K35" s="362">
        <f>I35*J35</f>
        <v>0</v>
      </c>
      <c r="L35" s="427"/>
      <c r="M35" s="440"/>
      <c r="N35" s="418"/>
      <c r="O35" s="414"/>
      <c r="P35" s="440"/>
      <c r="Q35" s="418"/>
      <c r="R35" s="414"/>
      <c r="S35" s="440"/>
      <c r="T35" s="418"/>
      <c r="U35" s="414"/>
      <c r="V35" s="440"/>
      <c r="W35" s="418"/>
    </row>
    <row r="36" spans="1:23" ht="26.4" x14ac:dyDescent="0.25">
      <c r="A36" s="355" t="s">
        <v>1786</v>
      </c>
      <c r="B36" s="355"/>
      <c r="C36" s="356"/>
      <c r="D36" s="360" t="s">
        <v>1787</v>
      </c>
      <c r="E36" s="358"/>
      <c r="F36" s="358"/>
      <c r="G36" s="378"/>
      <c r="H36" s="362"/>
      <c r="I36" s="358"/>
      <c r="J36" s="378"/>
      <c r="K36" s="362"/>
      <c r="L36" s="433"/>
      <c r="M36" s="432"/>
      <c r="N36" s="418"/>
      <c r="O36" s="431"/>
      <c r="P36" s="432"/>
      <c r="Q36" s="418"/>
      <c r="R36" s="431"/>
      <c r="S36" s="432"/>
      <c r="T36" s="418"/>
      <c r="U36" s="431"/>
      <c r="V36" s="432"/>
      <c r="W36" s="418"/>
    </row>
    <row r="37" spans="1:23" ht="29.4" x14ac:dyDescent="0.25">
      <c r="A37" s="355"/>
      <c r="B37" s="355" t="s">
        <v>1788</v>
      </c>
      <c r="C37" s="356"/>
      <c r="D37" s="364" t="s">
        <v>1789</v>
      </c>
      <c r="E37" s="358" t="s">
        <v>4886</v>
      </c>
      <c r="F37" s="361"/>
      <c r="G37" s="365"/>
      <c r="H37" s="362">
        <f>F37*G37</f>
        <v>0</v>
      </c>
      <c r="I37" s="361"/>
      <c r="J37" s="365"/>
      <c r="K37" s="362">
        <f>I37*J37</f>
        <v>0</v>
      </c>
      <c r="L37" s="427"/>
      <c r="M37" s="440"/>
      <c r="N37" s="418"/>
      <c r="O37" s="414"/>
      <c r="P37" s="440"/>
      <c r="Q37" s="418"/>
      <c r="R37" s="414"/>
      <c r="S37" s="440"/>
      <c r="T37" s="418"/>
      <c r="U37" s="414"/>
      <c r="V37" s="440"/>
      <c r="W37" s="418"/>
    </row>
    <row r="38" spans="1:23" ht="29.4" x14ac:dyDescent="0.25">
      <c r="A38" s="355"/>
      <c r="B38" s="355" t="s">
        <v>1790</v>
      </c>
      <c r="C38" s="356"/>
      <c r="D38" s="364" t="s">
        <v>1791</v>
      </c>
      <c r="E38" s="358" t="s">
        <v>4886</v>
      </c>
      <c r="F38" s="361"/>
      <c r="G38" s="365"/>
      <c r="H38" s="362">
        <f>F38*G38</f>
        <v>0</v>
      </c>
      <c r="I38" s="361"/>
      <c r="J38" s="365"/>
      <c r="K38" s="362">
        <f>I38*J38</f>
        <v>0</v>
      </c>
      <c r="L38" s="427"/>
      <c r="M38" s="440"/>
      <c r="N38" s="418"/>
      <c r="O38" s="414"/>
      <c r="P38" s="440"/>
      <c r="Q38" s="418"/>
      <c r="R38" s="414"/>
      <c r="S38" s="440"/>
      <c r="T38" s="418"/>
      <c r="U38" s="414"/>
      <c r="V38" s="440"/>
      <c r="W38" s="418"/>
    </row>
    <row r="39" spans="1:23" ht="29.4" x14ac:dyDescent="0.25">
      <c r="A39" s="355"/>
      <c r="B39" s="355" t="s">
        <v>1792</v>
      </c>
      <c r="C39" s="356"/>
      <c r="D39" s="364" t="s">
        <v>1793</v>
      </c>
      <c r="E39" s="358" t="s">
        <v>4886</v>
      </c>
      <c r="F39" s="361"/>
      <c r="G39" s="365"/>
      <c r="H39" s="362">
        <f>F39*G39</f>
        <v>0</v>
      </c>
      <c r="I39" s="361"/>
      <c r="J39" s="365"/>
      <c r="K39" s="362">
        <f>I39*J39</f>
        <v>0</v>
      </c>
      <c r="L39" s="427"/>
      <c r="M39" s="440"/>
      <c r="N39" s="418"/>
      <c r="O39" s="414"/>
      <c r="P39" s="440"/>
      <c r="Q39" s="418"/>
      <c r="R39" s="414"/>
      <c r="S39" s="440"/>
      <c r="T39" s="418"/>
      <c r="U39" s="414"/>
      <c r="V39" s="440"/>
      <c r="W39" s="418"/>
    </row>
    <row r="40" spans="1:23" ht="29.4" x14ac:dyDescent="0.25">
      <c r="A40" s="355"/>
      <c r="B40" s="355" t="s">
        <v>1794</v>
      </c>
      <c r="C40" s="356"/>
      <c r="D40" s="364" t="s">
        <v>1795</v>
      </c>
      <c r="E40" s="358" t="s">
        <v>4886</v>
      </c>
      <c r="F40" s="361"/>
      <c r="G40" s="365"/>
      <c r="H40" s="362">
        <f>F40*G40</f>
        <v>0</v>
      </c>
      <c r="I40" s="361"/>
      <c r="J40" s="365"/>
      <c r="K40" s="362">
        <f>I40*J40</f>
        <v>0</v>
      </c>
      <c r="L40" s="427"/>
      <c r="M40" s="440"/>
      <c r="N40" s="418"/>
      <c r="O40" s="414"/>
      <c r="P40" s="440"/>
      <c r="Q40" s="418"/>
      <c r="R40" s="414"/>
      <c r="S40" s="440"/>
      <c r="T40" s="418"/>
      <c r="U40" s="414"/>
      <c r="V40" s="440"/>
      <c r="W40" s="418"/>
    </row>
    <row r="41" spans="1:23" ht="15.6" x14ac:dyDescent="0.25">
      <c r="A41" s="355" t="s">
        <v>1796</v>
      </c>
      <c r="B41" s="355"/>
      <c r="C41" s="356"/>
      <c r="D41" s="360" t="s">
        <v>1797</v>
      </c>
      <c r="E41" s="358" t="s">
        <v>4885</v>
      </c>
      <c r="F41" s="361"/>
      <c r="G41" s="365"/>
      <c r="H41" s="362">
        <f>F41*G41</f>
        <v>0</v>
      </c>
      <c r="I41" s="361"/>
      <c r="J41" s="365"/>
      <c r="K41" s="362">
        <f>I41*J41</f>
        <v>0</v>
      </c>
      <c r="L41" s="427"/>
      <c r="M41" s="440"/>
      <c r="N41" s="418"/>
      <c r="O41" s="414"/>
      <c r="P41" s="440"/>
      <c r="Q41" s="418"/>
      <c r="R41" s="414"/>
      <c r="S41" s="440"/>
      <c r="T41" s="418"/>
      <c r="U41" s="414"/>
      <c r="V41" s="440"/>
      <c r="W41" s="418"/>
    </row>
    <row r="42" spans="1:23" x14ac:dyDescent="0.25">
      <c r="A42" s="355" t="s">
        <v>1798</v>
      </c>
      <c r="B42" s="355"/>
      <c r="C42" s="356"/>
      <c r="D42" s="377" t="s">
        <v>1799</v>
      </c>
      <c r="E42" s="358"/>
      <c r="F42" s="361"/>
      <c r="G42" s="365"/>
      <c r="H42" s="367"/>
      <c r="I42" s="361"/>
      <c r="J42" s="365"/>
      <c r="K42" s="367"/>
      <c r="L42" s="427"/>
      <c r="M42" s="440"/>
      <c r="N42" s="441"/>
      <c r="O42" s="414"/>
      <c r="P42" s="440"/>
      <c r="Q42" s="441"/>
      <c r="R42" s="414"/>
      <c r="S42" s="440"/>
      <c r="T42" s="441"/>
      <c r="U42" s="414"/>
      <c r="V42" s="440"/>
      <c r="W42" s="441"/>
    </row>
    <row r="43" spans="1:23" ht="27.6" x14ac:dyDescent="0.25">
      <c r="A43" s="355"/>
      <c r="B43" s="355" t="s">
        <v>1800</v>
      </c>
      <c r="C43" s="356"/>
      <c r="D43" s="369" t="s">
        <v>1801</v>
      </c>
      <c r="E43" s="358" t="s">
        <v>4885</v>
      </c>
      <c r="F43" s="361"/>
      <c r="G43" s="365"/>
      <c r="H43" s="362">
        <f>F43*G43</f>
        <v>0</v>
      </c>
      <c r="I43" s="361"/>
      <c r="J43" s="365"/>
      <c r="K43" s="362">
        <f>I43*J43</f>
        <v>0</v>
      </c>
      <c r="L43" s="427"/>
      <c r="M43" s="440"/>
      <c r="N43" s="418"/>
      <c r="O43" s="414"/>
      <c r="P43" s="440"/>
      <c r="Q43" s="418"/>
      <c r="R43" s="414"/>
      <c r="S43" s="440"/>
      <c r="T43" s="418"/>
      <c r="U43" s="414"/>
      <c r="V43" s="440"/>
      <c r="W43" s="418"/>
    </row>
    <row r="44" spans="1:23" ht="41.4" x14ac:dyDescent="0.25">
      <c r="A44" s="355"/>
      <c r="B44" s="355" t="s">
        <v>1802</v>
      </c>
      <c r="C44" s="356"/>
      <c r="D44" s="369" t="s">
        <v>1803</v>
      </c>
      <c r="E44" s="358" t="s">
        <v>4885</v>
      </c>
      <c r="F44" s="361"/>
      <c r="G44" s="365"/>
      <c r="H44" s="362">
        <f>F44*G44</f>
        <v>0</v>
      </c>
      <c r="I44" s="361"/>
      <c r="J44" s="365"/>
      <c r="K44" s="362">
        <f>I44*J44</f>
        <v>0</v>
      </c>
      <c r="L44" s="427"/>
      <c r="M44" s="440"/>
      <c r="N44" s="418"/>
      <c r="O44" s="414"/>
      <c r="P44" s="440"/>
      <c r="Q44" s="418"/>
      <c r="R44" s="414"/>
      <c r="S44" s="440"/>
      <c r="T44" s="418"/>
      <c r="U44" s="414"/>
      <c r="V44" s="440"/>
      <c r="W44" s="418"/>
    </row>
    <row r="45" spans="1:23" ht="26.4" x14ac:dyDescent="0.25">
      <c r="A45" s="355" t="s">
        <v>1804</v>
      </c>
      <c r="B45" s="355"/>
      <c r="C45" s="356"/>
      <c r="D45" s="377" t="s">
        <v>1805</v>
      </c>
      <c r="E45" s="358"/>
      <c r="F45" s="358"/>
      <c r="G45" s="378"/>
      <c r="H45" s="367"/>
      <c r="I45" s="358"/>
      <c r="J45" s="378"/>
      <c r="K45" s="367"/>
      <c r="L45" s="433"/>
      <c r="M45" s="432"/>
      <c r="N45" s="441"/>
      <c r="O45" s="431"/>
      <c r="P45" s="432"/>
      <c r="Q45" s="441"/>
      <c r="R45" s="431"/>
      <c r="S45" s="432"/>
      <c r="T45" s="441"/>
      <c r="U45" s="431"/>
      <c r="V45" s="432"/>
      <c r="W45" s="441"/>
    </row>
    <row r="46" spans="1:23" ht="27.6" x14ac:dyDescent="0.25">
      <c r="A46" s="355"/>
      <c r="B46" s="355" t="s">
        <v>1806</v>
      </c>
      <c r="C46" s="356"/>
      <c r="D46" s="369" t="s">
        <v>1807</v>
      </c>
      <c r="E46" s="358" t="s">
        <v>4887</v>
      </c>
      <c r="F46" s="361"/>
      <c r="G46" s="365"/>
      <c r="H46" s="362">
        <f>F46*G46</f>
        <v>0</v>
      </c>
      <c r="I46" s="361"/>
      <c r="J46" s="365"/>
      <c r="K46" s="362">
        <f>I46*J46</f>
        <v>0</v>
      </c>
      <c r="L46" s="427"/>
      <c r="M46" s="440"/>
      <c r="N46" s="418"/>
      <c r="O46" s="414"/>
      <c r="P46" s="440"/>
      <c r="Q46" s="418"/>
      <c r="R46" s="414"/>
      <c r="S46" s="440"/>
      <c r="T46" s="418"/>
      <c r="U46" s="414"/>
      <c r="V46" s="440"/>
      <c r="W46" s="418"/>
    </row>
    <row r="47" spans="1:23" ht="27.6" x14ac:dyDescent="0.25">
      <c r="A47" s="355"/>
      <c r="B47" s="355" t="s">
        <v>1808</v>
      </c>
      <c r="C47" s="356"/>
      <c r="D47" s="369" t="s">
        <v>1809</v>
      </c>
      <c r="E47" s="358" t="s">
        <v>4887</v>
      </c>
      <c r="F47" s="361"/>
      <c r="G47" s="365"/>
      <c r="H47" s="362">
        <f>F47*G47</f>
        <v>0</v>
      </c>
      <c r="I47" s="361"/>
      <c r="J47" s="365"/>
      <c r="K47" s="362">
        <f>I47*J47</f>
        <v>0</v>
      </c>
      <c r="L47" s="427"/>
      <c r="M47" s="440"/>
      <c r="N47" s="418"/>
      <c r="O47" s="414"/>
      <c r="P47" s="440"/>
      <c r="Q47" s="418"/>
      <c r="R47" s="414"/>
      <c r="S47" s="440"/>
      <c r="T47" s="418"/>
      <c r="U47" s="414"/>
      <c r="V47" s="440"/>
      <c r="W47" s="418"/>
    </row>
    <row r="48" spans="1:23" x14ac:dyDescent="0.25">
      <c r="A48" s="355"/>
      <c r="B48" s="355"/>
      <c r="C48" s="356"/>
      <c r="D48" s="360"/>
      <c r="E48" s="358"/>
      <c r="F48" s="358"/>
      <c r="G48" s="378"/>
      <c r="H48" s="367"/>
      <c r="I48" s="358"/>
      <c r="J48" s="378"/>
      <c r="K48" s="367"/>
      <c r="L48" s="433"/>
      <c r="M48" s="432"/>
      <c r="N48" s="441"/>
      <c r="O48" s="431"/>
      <c r="P48" s="432"/>
      <c r="Q48" s="441"/>
      <c r="R48" s="431"/>
      <c r="S48" s="432"/>
      <c r="T48" s="441"/>
      <c r="U48" s="431"/>
      <c r="V48" s="432"/>
      <c r="W48" s="441"/>
    </row>
    <row r="49" spans="1:23" x14ac:dyDescent="0.25">
      <c r="A49" s="355"/>
      <c r="B49" s="355"/>
      <c r="C49" s="356"/>
      <c r="D49" s="360"/>
      <c r="E49" s="358"/>
      <c r="F49" s="358"/>
      <c r="G49" s="378"/>
      <c r="H49" s="367"/>
      <c r="I49" s="358"/>
      <c r="J49" s="378"/>
      <c r="K49" s="367"/>
      <c r="L49" s="433"/>
      <c r="M49" s="432"/>
      <c r="N49" s="441"/>
      <c r="O49" s="431"/>
      <c r="P49" s="432"/>
      <c r="Q49" s="441"/>
      <c r="R49" s="431"/>
      <c r="S49" s="432"/>
      <c r="T49" s="441"/>
      <c r="U49" s="431"/>
      <c r="V49" s="432"/>
      <c r="W49" s="441"/>
    </row>
    <row r="50" spans="1:23" x14ac:dyDescent="0.25">
      <c r="A50" s="357"/>
      <c r="B50" s="357"/>
      <c r="C50" s="361"/>
      <c r="D50" s="357"/>
      <c r="E50" s="358"/>
      <c r="F50" s="358"/>
      <c r="G50" s="378"/>
      <c r="H50" s="367"/>
      <c r="I50" s="358"/>
      <c r="J50" s="378"/>
      <c r="K50" s="367"/>
      <c r="L50" s="433"/>
      <c r="M50" s="432"/>
      <c r="N50" s="441"/>
      <c r="O50" s="431"/>
      <c r="P50" s="432"/>
      <c r="Q50" s="441"/>
      <c r="R50" s="431"/>
      <c r="S50" s="432"/>
      <c r="T50" s="441"/>
      <c r="U50" s="431"/>
      <c r="V50" s="432"/>
      <c r="W50" s="441"/>
    </row>
    <row r="51" spans="1:23" x14ac:dyDescent="0.25">
      <c r="A51" s="370" t="s">
        <v>131</v>
      </c>
      <c r="B51" s="370"/>
      <c r="C51" s="370"/>
      <c r="D51" s="370"/>
      <c r="E51" s="371"/>
      <c r="F51" s="372"/>
      <c r="G51" s="381"/>
      <c r="H51" s="373">
        <f>SUM(H5:H50)</f>
        <v>61000</v>
      </c>
      <c r="I51" s="372"/>
      <c r="J51" s="381"/>
      <c r="K51" s="373">
        <f>SUM(K5:K50)</f>
        <v>0</v>
      </c>
      <c r="L51" s="429"/>
      <c r="M51" s="416"/>
      <c r="N51" s="418"/>
      <c r="O51" s="413"/>
      <c r="P51" s="416"/>
      <c r="Q51" s="418"/>
      <c r="R51" s="413"/>
      <c r="S51" s="416"/>
      <c r="T51" s="418"/>
      <c r="U51" s="413"/>
      <c r="V51" s="416"/>
      <c r="W51" s="418"/>
    </row>
    <row r="1048327" spans="5:5" x14ac:dyDescent="0.25">
      <c r="E1048327" s="374"/>
    </row>
  </sheetData>
  <mergeCells count="6">
    <mergeCell ref="U1:W1"/>
    <mergeCell ref="B1:D1"/>
    <mergeCell ref="O1:Q1"/>
    <mergeCell ref="R1:T1"/>
    <mergeCell ref="L1:N1"/>
    <mergeCell ref="E1:K1"/>
  </mergeCells>
  <phoneticPr fontId="10" type="noConversion"/>
  <pageMargins left="0.74803149606299213" right="0.74803149606299213" top="0.98425196850393704" bottom="0.98425196850393704" header="0.51181102362204722" footer="0.51181102362204722"/>
  <pageSetup paperSize="9" scale="6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E90B-46C9-4AC2-A6B9-383311243C2D}">
  <sheetPr codeName="Sheet22"/>
  <dimension ref="A1:W1048365"/>
  <sheetViews>
    <sheetView view="pageBreakPreview" zoomScaleNormal="100" zoomScaleSheetLayoutView="100" workbookViewId="0">
      <selection activeCell="K92" sqref="K92"/>
    </sheetView>
  </sheetViews>
  <sheetFormatPr defaultRowHeight="13.8" x14ac:dyDescent="0.25"/>
  <cols>
    <col min="1" max="1" width="9.33203125" style="673" customWidth="1"/>
    <col min="2" max="2" width="9" style="235" bestFit="1" customWidth="1"/>
    <col min="3" max="3" width="4.6640625" style="235" customWidth="1"/>
    <col min="4" max="4" width="40.6640625" style="235" customWidth="1"/>
    <col min="5" max="5" width="25.5546875" style="235" bestFit="1" customWidth="1"/>
    <col min="6" max="6" width="20.6640625" style="235" customWidth="1"/>
    <col min="7" max="8" width="20.6640625" style="673" customWidth="1"/>
    <col min="9" max="9" width="10.5546875" style="673" bestFit="1" customWidth="1"/>
    <col min="10" max="10" width="11.109375" style="673" bestFit="1" customWidth="1"/>
    <col min="11" max="11" width="20.6640625" style="673" customWidth="1"/>
    <col min="12" max="12" width="9.6640625" style="673" customWidth="1"/>
    <col min="13" max="13" width="10.44140625" style="673" bestFit="1" customWidth="1"/>
    <col min="14" max="14" width="20.6640625" style="673" customWidth="1"/>
    <col min="15" max="15" width="10.5546875" style="673" bestFit="1" customWidth="1"/>
    <col min="16" max="16" width="9.44140625" style="673" bestFit="1" customWidth="1"/>
    <col min="17" max="17" width="20.6640625" style="673" customWidth="1"/>
    <col min="18" max="18" width="10.5546875" style="673" bestFit="1" customWidth="1"/>
    <col min="19" max="19" width="13.44140625" style="673" bestFit="1" customWidth="1"/>
    <col min="20" max="20" width="20.6640625" style="673" customWidth="1"/>
    <col min="21" max="21" width="8.6640625" style="673" customWidth="1"/>
    <col min="22" max="22" width="13.44140625" style="673" bestFit="1"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120" customHeight="1" thickBot="1" x14ac:dyDescent="0.3">
      <c r="A1" s="591" t="s">
        <v>1810</v>
      </c>
      <c r="B1" s="1072" t="str">
        <f>'C5.2'!B1</f>
        <v>ACSA - BFIA 8202/2026  
FOR: CONTRACTOR APPOINTMENT FOR THE CONSTRUCTION OF UNDERGROUND MAIN WATER LINE AND REHABILITATION OF SERVICE ROADS AT BRAM FISCHER INTERNATIONAL AIRPORT FOR A PERIOD OF 12 MONTHS</v>
      </c>
      <c r="C1" s="1072"/>
      <c r="D1" s="1072"/>
      <c r="E1" s="1073" t="s">
        <v>1811</v>
      </c>
      <c r="F1" s="1073"/>
      <c r="G1" s="1073"/>
      <c r="H1" s="1074"/>
      <c r="I1" s="1071"/>
      <c r="J1" s="1071"/>
      <c r="K1" s="1071"/>
      <c r="L1" s="1071"/>
      <c r="M1" s="1071"/>
      <c r="N1" s="1071"/>
      <c r="O1" s="1071"/>
      <c r="P1" s="1071"/>
      <c r="Q1" s="1071"/>
      <c r="R1" s="1071"/>
      <c r="S1" s="1071"/>
      <c r="T1" s="1071"/>
      <c r="U1" s="1071"/>
      <c r="V1" s="1071"/>
      <c r="W1" s="1071"/>
    </row>
    <row r="2" spans="1:23" ht="14.4" thickBot="1" x14ac:dyDescent="0.3">
      <c r="A2" s="592" t="s">
        <v>23</v>
      </c>
      <c r="B2" s="593"/>
      <c r="C2" s="594"/>
      <c r="D2" s="595" t="s">
        <v>24</v>
      </c>
      <c r="E2" s="595" t="s">
        <v>25</v>
      </c>
      <c r="F2" s="595" t="s">
        <v>26</v>
      </c>
      <c r="G2" s="595" t="s">
        <v>27</v>
      </c>
      <c r="H2" s="596" t="s">
        <v>28</v>
      </c>
      <c r="I2" s="675"/>
      <c r="J2" s="675"/>
      <c r="K2" s="675"/>
      <c r="L2" s="675"/>
      <c r="M2" s="675"/>
      <c r="N2" s="675"/>
      <c r="O2" s="675"/>
      <c r="P2" s="675"/>
      <c r="Q2" s="675"/>
      <c r="R2" s="675"/>
      <c r="S2" s="675"/>
      <c r="T2" s="675"/>
      <c r="U2" s="675"/>
      <c r="V2" s="675"/>
      <c r="W2" s="675"/>
    </row>
    <row r="3" spans="1:23" x14ac:dyDescent="0.25">
      <c r="A3" s="772"/>
      <c r="B3" s="773"/>
      <c r="C3" s="875"/>
      <c r="D3" s="776"/>
      <c r="E3" s="775"/>
      <c r="F3" s="775"/>
      <c r="G3" s="775"/>
      <c r="H3" s="777"/>
      <c r="I3" s="413"/>
      <c r="J3" s="413"/>
      <c r="K3" s="375"/>
      <c r="L3" s="413"/>
      <c r="M3" s="413"/>
      <c r="N3" s="375"/>
      <c r="O3" s="413"/>
      <c r="P3" s="413"/>
      <c r="Q3" s="375"/>
      <c r="R3" s="413"/>
      <c r="S3" s="413"/>
      <c r="T3" s="375"/>
      <c r="U3" s="413"/>
      <c r="V3" s="413"/>
      <c r="W3" s="375"/>
    </row>
    <row r="4" spans="1:23" x14ac:dyDescent="0.25">
      <c r="A4" s="741"/>
      <c r="B4" s="742"/>
      <c r="C4" s="743"/>
      <c r="D4" s="14"/>
      <c r="E4" s="15"/>
      <c r="F4" s="15"/>
      <c r="G4" s="15"/>
      <c r="H4" s="904"/>
      <c r="I4" s="431"/>
      <c r="J4" s="431"/>
      <c r="K4" s="376"/>
      <c r="L4" s="431"/>
      <c r="M4" s="431"/>
      <c r="N4" s="376"/>
      <c r="O4" s="431"/>
      <c r="P4" s="431"/>
      <c r="Q4" s="376"/>
      <c r="R4" s="431"/>
      <c r="S4" s="431"/>
      <c r="T4" s="376"/>
      <c r="U4" s="431"/>
      <c r="V4" s="431"/>
      <c r="W4" s="376"/>
    </row>
    <row r="5" spans="1:23" ht="26.4" x14ac:dyDescent="0.25">
      <c r="A5" s="741" t="s">
        <v>1812</v>
      </c>
      <c r="B5" s="742"/>
      <c r="C5" s="743"/>
      <c r="D5" s="27" t="s">
        <v>1813</v>
      </c>
      <c r="E5" s="15" t="s">
        <v>351</v>
      </c>
      <c r="F5" s="15">
        <v>1</v>
      </c>
      <c r="G5" s="911"/>
      <c r="H5" s="518">
        <f>F5*G5</f>
        <v>0</v>
      </c>
      <c r="I5" s="431"/>
      <c r="J5" s="431"/>
      <c r="K5" s="418"/>
      <c r="L5" s="431"/>
      <c r="M5" s="431"/>
      <c r="N5" s="418"/>
      <c r="O5" s="431"/>
      <c r="P5" s="431"/>
      <c r="Q5" s="418"/>
      <c r="R5" s="431"/>
      <c r="S5" s="431"/>
      <c r="T5" s="418"/>
      <c r="U5" s="431"/>
      <c r="V5" s="431"/>
      <c r="W5" s="418"/>
    </row>
    <row r="6" spans="1:23" x14ac:dyDescent="0.25">
      <c r="A6" s="741" t="s">
        <v>1814</v>
      </c>
      <c r="B6" s="742"/>
      <c r="C6" s="743"/>
      <c r="D6" s="27" t="s">
        <v>1815</v>
      </c>
      <c r="E6" s="15"/>
      <c r="F6" s="15"/>
      <c r="G6" s="15"/>
      <c r="H6" s="879"/>
      <c r="I6" s="431"/>
      <c r="J6" s="431"/>
      <c r="K6" s="439"/>
      <c r="L6" s="431"/>
      <c r="M6" s="431"/>
      <c r="N6" s="439"/>
      <c r="O6" s="431"/>
      <c r="P6" s="431"/>
      <c r="Q6" s="439"/>
      <c r="R6" s="431"/>
      <c r="S6" s="431"/>
      <c r="T6" s="439"/>
      <c r="U6" s="431"/>
      <c r="V6" s="431"/>
      <c r="W6" s="439"/>
    </row>
    <row r="7" spans="1:23" ht="26.4" x14ac:dyDescent="0.25">
      <c r="A7" s="741"/>
      <c r="B7" s="742" t="s">
        <v>1816</v>
      </c>
      <c r="C7" s="743"/>
      <c r="D7" s="28" t="s">
        <v>1817</v>
      </c>
      <c r="E7" s="15"/>
      <c r="F7" s="15"/>
      <c r="G7" s="15"/>
      <c r="H7" s="879"/>
      <c r="I7" s="431"/>
      <c r="J7" s="431"/>
      <c r="K7" s="418"/>
      <c r="L7" s="431"/>
      <c r="M7" s="431"/>
      <c r="N7" s="418"/>
      <c r="O7" s="431"/>
      <c r="P7" s="431"/>
      <c r="Q7" s="418"/>
      <c r="R7" s="431"/>
      <c r="S7" s="431"/>
      <c r="T7" s="418"/>
      <c r="U7" s="431"/>
      <c r="V7" s="431"/>
      <c r="W7" s="418"/>
    </row>
    <row r="8" spans="1:23" ht="26.4" x14ac:dyDescent="0.25">
      <c r="A8" s="741"/>
      <c r="B8" s="742"/>
      <c r="C8" s="743" t="s">
        <v>86</v>
      </c>
      <c r="D8" s="28" t="s">
        <v>5361</v>
      </c>
      <c r="E8" s="15" t="s">
        <v>60</v>
      </c>
      <c r="F8" s="15">
        <v>1958.18</v>
      </c>
      <c r="G8" s="911"/>
      <c r="H8" s="518">
        <f t="shared" ref="H8:H37" si="0">F8*G8</f>
        <v>0</v>
      </c>
      <c r="I8" s="907"/>
      <c r="J8" s="432"/>
      <c r="K8" s="418"/>
      <c r="L8" s="907"/>
      <c r="M8" s="432"/>
      <c r="N8" s="418"/>
      <c r="O8" s="907"/>
      <c r="P8" s="432"/>
      <c r="Q8" s="418"/>
      <c r="R8" s="907"/>
      <c r="S8" s="432"/>
      <c r="T8" s="418"/>
      <c r="U8" s="907"/>
      <c r="V8" s="432"/>
      <c r="W8" s="418"/>
    </row>
    <row r="9" spans="1:23" ht="26.4" x14ac:dyDescent="0.25">
      <c r="A9" s="741"/>
      <c r="B9" s="742"/>
      <c r="C9" s="743" t="s">
        <v>89</v>
      </c>
      <c r="D9" s="28" t="s">
        <v>5362</v>
      </c>
      <c r="E9" s="15" t="s">
        <v>60</v>
      </c>
      <c r="F9" s="15">
        <f>F8</f>
        <v>1958.18</v>
      </c>
      <c r="G9" s="911"/>
      <c r="H9" s="518">
        <f t="shared" si="0"/>
        <v>0</v>
      </c>
      <c r="I9" s="431"/>
      <c r="J9" s="431"/>
      <c r="K9" s="418"/>
      <c r="L9" s="431"/>
      <c r="M9" s="431"/>
      <c r="N9" s="418"/>
      <c r="O9" s="431"/>
      <c r="P9" s="431"/>
      <c r="Q9" s="418"/>
      <c r="R9" s="431"/>
      <c r="S9" s="431"/>
      <c r="T9" s="418"/>
      <c r="U9" s="431"/>
      <c r="V9" s="431"/>
      <c r="W9" s="418"/>
    </row>
    <row r="10" spans="1:23" ht="26.4" x14ac:dyDescent="0.25">
      <c r="A10" s="741"/>
      <c r="B10" s="742"/>
      <c r="C10" s="743" t="s">
        <v>17</v>
      </c>
      <c r="D10" s="28" t="s">
        <v>5363</v>
      </c>
      <c r="E10" s="15" t="s">
        <v>60</v>
      </c>
      <c r="F10" s="15">
        <v>3263</v>
      </c>
      <c r="G10" s="911"/>
      <c r="H10" s="518">
        <f t="shared" si="0"/>
        <v>0</v>
      </c>
      <c r="I10" s="431"/>
      <c r="J10" s="431"/>
      <c r="K10" s="418"/>
      <c r="L10" s="431"/>
      <c r="M10" s="431"/>
      <c r="N10" s="418"/>
      <c r="O10" s="431"/>
      <c r="P10" s="431"/>
      <c r="Q10" s="418"/>
      <c r="R10" s="431"/>
      <c r="S10" s="431"/>
      <c r="T10" s="418"/>
      <c r="U10" s="431"/>
      <c r="V10" s="431"/>
      <c r="W10" s="418"/>
    </row>
    <row r="11" spans="1:23" ht="39.6" hidden="1" x14ac:dyDescent="0.25">
      <c r="A11" s="741"/>
      <c r="B11" s="742"/>
      <c r="C11" s="743" t="s">
        <v>18</v>
      </c>
      <c r="D11" s="28" t="s">
        <v>5364</v>
      </c>
      <c r="E11" s="15" t="s">
        <v>60</v>
      </c>
      <c r="F11" s="15"/>
      <c r="G11" s="15"/>
      <c r="H11" s="518">
        <f t="shared" si="0"/>
        <v>0</v>
      </c>
      <c r="I11" s="431"/>
      <c r="J11" s="431"/>
      <c r="K11" s="418"/>
      <c r="L11" s="431"/>
      <c r="M11" s="431"/>
      <c r="N11" s="418"/>
      <c r="O11" s="431"/>
      <c r="P11" s="431"/>
      <c r="Q11" s="418"/>
      <c r="R11" s="431"/>
      <c r="S11" s="431"/>
      <c r="T11" s="418"/>
      <c r="U11" s="431"/>
      <c r="V11" s="431"/>
      <c r="W11" s="418"/>
    </row>
    <row r="12" spans="1:23" ht="26.4" hidden="1" x14ac:dyDescent="0.25">
      <c r="A12" s="741"/>
      <c r="B12" s="742"/>
      <c r="C12" s="743" t="s">
        <v>19</v>
      </c>
      <c r="D12" s="28" t="s">
        <v>5365</v>
      </c>
      <c r="E12" s="15" t="s">
        <v>60</v>
      </c>
      <c r="F12" s="15"/>
      <c r="G12" s="15"/>
      <c r="H12" s="518">
        <f t="shared" si="0"/>
        <v>0</v>
      </c>
      <c r="I12" s="431"/>
      <c r="J12" s="431"/>
      <c r="K12" s="418"/>
      <c r="L12" s="431"/>
      <c r="M12" s="431"/>
      <c r="N12" s="418"/>
      <c r="O12" s="431"/>
      <c r="P12" s="431"/>
      <c r="Q12" s="418"/>
      <c r="R12" s="431"/>
      <c r="S12" s="431"/>
      <c r="T12" s="418"/>
      <c r="U12" s="431"/>
      <c r="V12" s="431"/>
      <c r="W12" s="418"/>
    </row>
    <row r="13" spans="1:23" ht="26.4" hidden="1" x14ac:dyDescent="0.25">
      <c r="A13" s="741"/>
      <c r="B13" s="742"/>
      <c r="C13" s="743" t="s">
        <v>94</v>
      </c>
      <c r="D13" s="28" t="s">
        <v>5366</v>
      </c>
      <c r="E13" s="15" t="s">
        <v>60</v>
      </c>
      <c r="F13" s="15"/>
      <c r="G13" s="15"/>
      <c r="H13" s="518">
        <f t="shared" si="0"/>
        <v>0</v>
      </c>
      <c r="I13" s="431"/>
      <c r="J13" s="431"/>
      <c r="K13" s="418"/>
      <c r="L13" s="431"/>
      <c r="M13" s="431"/>
      <c r="N13" s="418"/>
      <c r="O13" s="431"/>
      <c r="P13" s="431"/>
      <c r="Q13" s="418"/>
      <c r="R13" s="431"/>
      <c r="S13" s="431"/>
      <c r="T13" s="418"/>
      <c r="U13" s="431"/>
      <c r="V13" s="431"/>
      <c r="W13" s="418"/>
    </row>
    <row r="14" spans="1:23" ht="26.4" hidden="1" x14ac:dyDescent="0.25">
      <c r="A14" s="741"/>
      <c r="B14" s="742"/>
      <c r="C14" s="743" t="s">
        <v>100</v>
      </c>
      <c r="D14" s="28" t="s">
        <v>5367</v>
      </c>
      <c r="E14" s="15" t="s">
        <v>60</v>
      </c>
      <c r="F14" s="15"/>
      <c r="G14" s="15"/>
      <c r="H14" s="518">
        <f t="shared" si="0"/>
        <v>0</v>
      </c>
      <c r="I14" s="431"/>
      <c r="J14" s="431"/>
      <c r="K14" s="418"/>
      <c r="L14" s="431"/>
      <c r="M14" s="431"/>
      <c r="N14" s="418"/>
      <c r="O14" s="431"/>
      <c r="P14" s="431"/>
      <c r="Q14" s="418"/>
      <c r="R14" s="431"/>
      <c r="S14" s="431"/>
      <c r="T14" s="418"/>
      <c r="U14" s="431"/>
      <c r="V14" s="431"/>
      <c r="W14" s="418"/>
    </row>
    <row r="15" spans="1:23" ht="26.4" hidden="1" x14ac:dyDescent="0.25">
      <c r="A15" s="741"/>
      <c r="B15" s="742"/>
      <c r="C15" s="743" t="s">
        <v>102</v>
      </c>
      <c r="D15" s="28" t="s">
        <v>5368</v>
      </c>
      <c r="E15" s="15" t="s">
        <v>60</v>
      </c>
      <c r="F15" s="15"/>
      <c r="G15" s="15"/>
      <c r="H15" s="518">
        <f t="shared" si="0"/>
        <v>0</v>
      </c>
      <c r="I15" s="431"/>
      <c r="J15" s="431"/>
      <c r="K15" s="418"/>
      <c r="L15" s="431"/>
      <c r="M15" s="431"/>
      <c r="N15" s="418"/>
      <c r="O15" s="431"/>
      <c r="P15" s="431"/>
      <c r="Q15" s="418"/>
      <c r="R15" s="431"/>
      <c r="S15" s="431"/>
      <c r="T15" s="418"/>
      <c r="U15" s="431"/>
      <c r="V15" s="431"/>
      <c r="W15" s="418"/>
    </row>
    <row r="16" spans="1:23" ht="39.6" hidden="1" x14ac:dyDescent="0.25">
      <c r="A16" s="741"/>
      <c r="B16" s="742"/>
      <c r="C16" s="743" t="s">
        <v>104</v>
      </c>
      <c r="D16" s="28" t="s">
        <v>5369</v>
      </c>
      <c r="E16" s="15" t="s">
        <v>60</v>
      </c>
      <c r="F16" s="15"/>
      <c r="G16" s="15"/>
      <c r="H16" s="518">
        <f t="shared" si="0"/>
        <v>0</v>
      </c>
      <c r="I16" s="431"/>
      <c r="J16" s="431"/>
      <c r="K16" s="418"/>
      <c r="L16" s="431"/>
      <c r="M16" s="431"/>
      <c r="N16" s="418"/>
      <c r="O16" s="431"/>
      <c r="P16" s="431"/>
      <c r="Q16" s="418"/>
      <c r="R16" s="431"/>
      <c r="S16" s="431"/>
      <c r="T16" s="418"/>
      <c r="U16" s="431"/>
      <c r="V16" s="431"/>
      <c r="W16" s="418"/>
    </row>
    <row r="17" spans="1:23" ht="39.6" x14ac:dyDescent="0.25">
      <c r="A17" s="741"/>
      <c r="B17" s="742"/>
      <c r="C17" s="743" t="s">
        <v>106</v>
      </c>
      <c r="D17" s="28" t="s">
        <v>5370</v>
      </c>
      <c r="E17" s="15" t="s">
        <v>60</v>
      </c>
      <c r="F17" s="15">
        <f>132+316.38+316.38</f>
        <v>764.76</v>
      </c>
      <c r="G17" s="911"/>
      <c r="H17" s="518">
        <f t="shared" ref="H17" si="1">F17*G17</f>
        <v>0</v>
      </c>
      <c r="I17" s="431"/>
      <c r="J17" s="431"/>
      <c r="K17" s="418"/>
      <c r="L17" s="431"/>
      <c r="M17" s="431"/>
      <c r="N17" s="418"/>
      <c r="O17" s="431"/>
      <c r="P17" s="431"/>
      <c r="Q17" s="418"/>
      <c r="R17" s="431"/>
      <c r="S17" s="431"/>
      <c r="T17" s="418"/>
      <c r="U17" s="431"/>
      <c r="V17" s="431"/>
      <c r="W17" s="418"/>
    </row>
    <row r="18" spans="1:23" ht="26.4" hidden="1" x14ac:dyDescent="0.25">
      <c r="A18" s="741"/>
      <c r="B18" s="742"/>
      <c r="C18" s="743" t="s">
        <v>1532</v>
      </c>
      <c r="D18" s="28" t="s">
        <v>5371</v>
      </c>
      <c r="E18" s="15" t="s">
        <v>60</v>
      </c>
      <c r="F18" s="15"/>
      <c r="G18" s="15"/>
      <c r="H18" s="518">
        <f t="shared" si="0"/>
        <v>0</v>
      </c>
      <c r="I18" s="431"/>
      <c r="J18" s="892"/>
      <c r="K18" s="418"/>
      <c r="L18" s="431"/>
      <c r="M18" s="431"/>
      <c r="N18" s="418"/>
      <c r="O18" s="431"/>
      <c r="P18" s="431"/>
      <c r="Q18" s="418"/>
      <c r="R18" s="431"/>
      <c r="S18" s="431"/>
      <c r="T18" s="418"/>
      <c r="U18" s="907"/>
      <c r="V18" s="416"/>
      <c r="W18" s="418"/>
    </row>
    <row r="19" spans="1:23" ht="39.6" x14ac:dyDescent="0.25">
      <c r="A19" s="741"/>
      <c r="B19" s="742"/>
      <c r="C19" s="743" t="s">
        <v>1533</v>
      </c>
      <c r="D19" s="28" t="s">
        <v>5372</v>
      </c>
      <c r="E19" s="15" t="s">
        <v>60</v>
      </c>
      <c r="F19" s="908">
        <v>1479.53</v>
      </c>
      <c r="G19" s="911"/>
      <c r="H19" s="518">
        <f t="shared" si="0"/>
        <v>0</v>
      </c>
      <c r="I19" s="907"/>
      <c r="J19" s="909"/>
      <c r="K19" s="418"/>
      <c r="L19" s="907"/>
      <c r="M19" s="416"/>
      <c r="N19" s="418"/>
      <c r="O19" s="907"/>
      <c r="P19" s="416"/>
      <c r="Q19" s="418"/>
      <c r="R19" s="907"/>
      <c r="S19" s="416"/>
      <c r="T19" s="418"/>
      <c r="U19" s="907"/>
      <c r="V19" s="416"/>
      <c r="W19" s="418"/>
    </row>
    <row r="20" spans="1:23" ht="39.6" hidden="1" x14ac:dyDescent="0.25">
      <c r="A20" s="741"/>
      <c r="B20" s="742"/>
      <c r="C20" s="743" t="s">
        <v>1533</v>
      </c>
      <c r="D20" s="28" t="s">
        <v>5373</v>
      </c>
      <c r="E20" s="15" t="s">
        <v>60</v>
      </c>
      <c r="F20" s="15"/>
      <c r="G20" s="15"/>
      <c r="H20" s="518">
        <f t="shared" ref="H20" si="2">F20*G20</f>
        <v>0</v>
      </c>
      <c r="I20" s="907"/>
      <c r="J20" s="909"/>
      <c r="K20" s="418"/>
      <c r="L20" s="907"/>
      <c r="M20" s="416"/>
      <c r="N20" s="418"/>
      <c r="O20" s="907"/>
      <c r="P20" s="416"/>
      <c r="Q20" s="418"/>
      <c r="R20" s="907"/>
      <c r="S20" s="416"/>
      <c r="T20" s="418"/>
      <c r="U20" s="907"/>
      <c r="V20" s="416"/>
      <c r="W20" s="418"/>
    </row>
    <row r="21" spans="1:23" ht="39.6" x14ac:dyDescent="0.25">
      <c r="A21" s="741"/>
      <c r="B21" s="742"/>
      <c r="C21" s="743" t="s">
        <v>1534</v>
      </c>
      <c r="D21" s="28" t="s">
        <v>5374</v>
      </c>
      <c r="E21" s="15" t="s">
        <v>60</v>
      </c>
      <c r="F21" s="15">
        <v>1479.53</v>
      </c>
      <c r="G21" s="911"/>
      <c r="H21" s="518">
        <f t="shared" si="0"/>
        <v>0</v>
      </c>
      <c r="I21" s="431"/>
      <c r="J21" s="431"/>
      <c r="K21" s="418"/>
      <c r="L21" s="431"/>
      <c r="M21" s="431"/>
      <c r="N21" s="418"/>
      <c r="O21" s="431"/>
      <c r="P21" s="431"/>
      <c r="Q21" s="418"/>
      <c r="R21" s="431"/>
      <c r="S21" s="431"/>
      <c r="T21" s="418"/>
      <c r="U21" s="431"/>
      <c r="V21" s="431"/>
      <c r="W21" s="418"/>
    </row>
    <row r="22" spans="1:23" ht="39.6" hidden="1" x14ac:dyDescent="0.25">
      <c r="A22" s="741"/>
      <c r="B22" s="742"/>
      <c r="C22" s="743" t="s">
        <v>1536</v>
      </c>
      <c r="D22" s="28" t="s">
        <v>5375</v>
      </c>
      <c r="E22" s="15" t="s">
        <v>60</v>
      </c>
      <c r="F22" s="15"/>
      <c r="G22" s="15"/>
      <c r="H22" s="518">
        <f t="shared" si="0"/>
        <v>0</v>
      </c>
      <c r="I22" s="431"/>
      <c r="J22" s="431"/>
      <c r="K22" s="418"/>
      <c r="L22" s="431"/>
      <c r="M22" s="431"/>
      <c r="N22" s="418"/>
      <c r="O22" s="431"/>
      <c r="P22" s="431"/>
      <c r="Q22" s="418"/>
      <c r="R22" s="431"/>
      <c r="S22" s="431"/>
      <c r="T22" s="418"/>
      <c r="U22" s="431"/>
      <c r="V22" s="431"/>
      <c r="W22" s="418"/>
    </row>
    <row r="23" spans="1:23" ht="39.6" hidden="1" x14ac:dyDescent="0.25">
      <c r="A23" s="741"/>
      <c r="B23" s="742"/>
      <c r="C23" s="743" t="s">
        <v>1538</v>
      </c>
      <c r="D23" s="28" t="s">
        <v>5376</v>
      </c>
      <c r="E23" s="15" t="s">
        <v>60</v>
      </c>
      <c r="F23" s="15"/>
      <c r="G23" s="15"/>
      <c r="H23" s="518">
        <f t="shared" si="0"/>
        <v>0</v>
      </c>
      <c r="I23" s="431"/>
      <c r="J23" s="892"/>
      <c r="K23" s="418"/>
      <c r="L23" s="431"/>
      <c r="M23" s="432"/>
      <c r="N23" s="418"/>
      <c r="O23" s="431"/>
      <c r="P23" s="432"/>
      <c r="Q23" s="418"/>
      <c r="R23" s="431"/>
      <c r="S23" s="432"/>
      <c r="T23" s="418"/>
      <c r="U23" s="431"/>
      <c r="V23" s="432"/>
      <c r="W23" s="418"/>
    </row>
    <row r="24" spans="1:23" ht="39.6" hidden="1" x14ac:dyDescent="0.25">
      <c r="A24" s="741"/>
      <c r="B24" s="742"/>
      <c r="C24" s="743" t="s">
        <v>1540</v>
      </c>
      <c r="D24" s="28" t="s">
        <v>5377</v>
      </c>
      <c r="E24" s="15" t="s">
        <v>60</v>
      </c>
      <c r="F24" s="15"/>
      <c r="G24" s="15"/>
      <c r="H24" s="518">
        <f t="shared" si="0"/>
        <v>0</v>
      </c>
      <c r="I24" s="431"/>
      <c r="J24" s="431"/>
      <c r="K24" s="418"/>
      <c r="L24" s="431"/>
      <c r="M24" s="431"/>
      <c r="N24" s="418"/>
      <c r="O24" s="431"/>
      <c r="P24" s="431"/>
      <c r="Q24" s="418"/>
      <c r="R24" s="431"/>
      <c r="S24" s="431"/>
      <c r="T24" s="418"/>
      <c r="U24" s="431"/>
      <c r="V24" s="431"/>
      <c r="W24" s="418"/>
    </row>
    <row r="25" spans="1:23" ht="39.6" hidden="1" x14ac:dyDescent="0.25">
      <c r="A25" s="741"/>
      <c r="B25" s="742"/>
      <c r="C25" s="743" t="s">
        <v>1542</v>
      </c>
      <c r="D25" s="28" t="s">
        <v>5378</v>
      </c>
      <c r="E25" s="15" t="s">
        <v>60</v>
      </c>
      <c r="F25" s="15"/>
      <c r="G25" s="15"/>
      <c r="H25" s="518">
        <f t="shared" si="0"/>
        <v>0</v>
      </c>
      <c r="I25" s="431"/>
      <c r="J25" s="431"/>
      <c r="K25" s="418"/>
      <c r="L25" s="431"/>
      <c r="M25" s="431"/>
      <c r="N25" s="418"/>
      <c r="O25" s="431"/>
      <c r="P25" s="431"/>
      <c r="Q25" s="418"/>
      <c r="R25" s="431"/>
      <c r="S25" s="431"/>
      <c r="T25" s="418"/>
      <c r="U25" s="431"/>
      <c r="V25" s="431"/>
      <c r="W25" s="418"/>
    </row>
    <row r="26" spans="1:23" ht="39.6" hidden="1" x14ac:dyDescent="0.25">
      <c r="A26" s="741"/>
      <c r="B26" s="742"/>
      <c r="C26" s="743" t="s">
        <v>1818</v>
      </c>
      <c r="D26" s="28" t="s">
        <v>5379</v>
      </c>
      <c r="E26" s="15" t="s">
        <v>60</v>
      </c>
      <c r="F26" s="15"/>
      <c r="G26" s="15"/>
      <c r="H26" s="518">
        <f t="shared" si="0"/>
        <v>0</v>
      </c>
      <c r="I26" s="431"/>
      <c r="J26" s="431"/>
      <c r="K26" s="418"/>
      <c r="L26" s="431"/>
      <c r="M26" s="431"/>
      <c r="N26" s="418"/>
      <c r="O26" s="431"/>
      <c r="P26" s="431"/>
      <c r="Q26" s="418"/>
      <c r="R26" s="431"/>
      <c r="S26" s="431"/>
      <c r="T26" s="418"/>
      <c r="U26" s="431"/>
      <c r="V26" s="431"/>
      <c r="W26" s="418"/>
    </row>
    <row r="27" spans="1:23" ht="52.8" hidden="1" x14ac:dyDescent="0.25">
      <c r="A27" s="741"/>
      <c r="B27" s="742"/>
      <c r="C27" s="743" t="s">
        <v>1819</v>
      </c>
      <c r="D27" s="28" t="s">
        <v>5380</v>
      </c>
      <c r="E27" s="15" t="s">
        <v>60</v>
      </c>
      <c r="F27" s="15"/>
      <c r="G27" s="15"/>
      <c r="H27" s="518">
        <f t="shared" si="0"/>
        <v>0</v>
      </c>
      <c r="I27" s="431"/>
      <c r="J27" s="431"/>
      <c r="K27" s="418"/>
      <c r="L27" s="431"/>
      <c r="M27" s="431"/>
      <c r="N27" s="418"/>
      <c r="O27" s="431"/>
      <c r="P27" s="431"/>
      <c r="Q27" s="418"/>
      <c r="R27" s="431"/>
      <c r="S27" s="431"/>
      <c r="T27" s="418"/>
      <c r="U27" s="431"/>
      <c r="V27" s="431"/>
      <c r="W27" s="418"/>
    </row>
    <row r="28" spans="1:23" ht="52.8" hidden="1" x14ac:dyDescent="0.25">
      <c r="A28" s="741" t="s">
        <v>4801</v>
      </c>
      <c r="B28" s="742"/>
      <c r="C28" s="743" t="s">
        <v>1820</v>
      </c>
      <c r="D28" s="28" t="s">
        <v>5381</v>
      </c>
      <c r="E28" s="15" t="s">
        <v>60</v>
      </c>
      <c r="F28" s="15"/>
      <c r="G28" s="15"/>
      <c r="H28" s="518">
        <f t="shared" si="0"/>
        <v>0</v>
      </c>
      <c r="I28" s="431"/>
      <c r="J28" s="431"/>
      <c r="K28" s="418"/>
      <c r="L28" s="907"/>
      <c r="M28" s="416"/>
      <c r="N28" s="418"/>
      <c r="O28" s="431"/>
      <c r="P28" s="431"/>
      <c r="Q28" s="418"/>
      <c r="R28" s="431"/>
      <c r="S28" s="431"/>
      <c r="T28" s="418"/>
      <c r="U28" s="431"/>
      <c r="V28" s="431"/>
      <c r="W28" s="418"/>
    </row>
    <row r="29" spans="1:23" ht="26.4" hidden="1" x14ac:dyDescent="0.25">
      <c r="A29" s="741"/>
      <c r="B29" s="742"/>
      <c r="C29" s="743" t="s">
        <v>1821</v>
      </c>
      <c r="D29" s="28" t="s">
        <v>1822</v>
      </c>
      <c r="E29" s="15" t="s">
        <v>60</v>
      </c>
      <c r="F29" s="15"/>
      <c r="G29" s="15"/>
      <c r="H29" s="518">
        <f t="shared" si="0"/>
        <v>0</v>
      </c>
      <c r="I29" s="431"/>
      <c r="J29" s="431"/>
      <c r="K29" s="418"/>
      <c r="L29" s="431"/>
      <c r="M29" s="431"/>
      <c r="N29" s="418"/>
      <c r="O29" s="431"/>
      <c r="P29" s="431"/>
      <c r="Q29" s="418"/>
      <c r="R29" s="431"/>
      <c r="S29" s="431"/>
      <c r="T29" s="418"/>
      <c r="U29" s="431"/>
      <c r="V29" s="431"/>
      <c r="W29" s="418"/>
    </row>
    <row r="30" spans="1:23" ht="39.6" hidden="1" x14ac:dyDescent="0.25">
      <c r="A30" s="741"/>
      <c r="B30" s="742"/>
      <c r="C30" s="743" t="s">
        <v>1823</v>
      </c>
      <c r="D30" s="28" t="s">
        <v>5382</v>
      </c>
      <c r="E30" s="15" t="s">
        <v>60</v>
      </c>
      <c r="F30" s="15"/>
      <c r="G30" s="15"/>
      <c r="H30" s="518">
        <f t="shared" si="0"/>
        <v>0</v>
      </c>
      <c r="I30" s="431"/>
      <c r="J30" s="431"/>
      <c r="K30" s="418"/>
      <c r="L30" s="431"/>
      <c r="M30" s="431"/>
      <c r="N30" s="418"/>
      <c r="O30" s="431"/>
      <c r="P30" s="431"/>
      <c r="Q30" s="418"/>
      <c r="R30" s="431"/>
      <c r="S30" s="431"/>
      <c r="T30" s="418"/>
      <c r="U30" s="431"/>
      <c r="V30" s="431"/>
      <c r="W30" s="418"/>
    </row>
    <row r="31" spans="1:23" ht="26.4" hidden="1" x14ac:dyDescent="0.25">
      <c r="A31" s="741"/>
      <c r="B31" s="742"/>
      <c r="C31" s="743" t="s">
        <v>1824</v>
      </c>
      <c r="D31" s="28" t="s">
        <v>5383</v>
      </c>
      <c r="E31" s="15" t="s">
        <v>60</v>
      </c>
      <c r="F31" s="15"/>
      <c r="G31" s="15"/>
      <c r="H31" s="518">
        <f t="shared" si="0"/>
        <v>0</v>
      </c>
      <c r="I31" s="431"/>
      <c r="J31" s="431"/>
      <c r="K31" s="418"/>
      <c r="L31" s="431"/>
      <c r="M31" s="431"/>
      <c r="N31" s="418"/>
      <c r="O31" s="431"/>
      <c r="P31" s="431"/>
      <c r="Q31" s="418"/>
      <c r="R31" s="431"/>
      <c r="S31" s="431"/>
      <c r="T31" s="418"/>
      <c r="U31" s="431"/>
      <c r="V31" s="431"/>
      <c r="W31" s="418"/>
    </row>
    <row r="32" spans="1:23" ht="39.6" hidden="1" x14ac:dyDescent="0.25">
      <c r="A32" s="741"/>
      <c r="B32" s="742"/>
      <c r="C32" s="743" t="s">
        <v>1825</v>
      </c>
      <c r="D32" s="28" t="s">
        <v>5384</v>
      </c>
      <c r="E32" s="15" t="s">
        <v>60</v>
      </c>
      <c r="F32" s="15"/>
      <c r="G32" s="15"/>
      <c r="H32" s="518">
        <f t="shared" si="0"/>
        <v>0</v>
      </c>
      <c r="I32" s="907"/>
      <c r="J32" s="416"/>
      <c r="K32" s="418"/>
      <c r="L32" s="416"/>
      <c r="M32" s="416"/>
      <c r="N32" s="418"/>
      <c r="O32" s="907"/>
      <c r="P32" s="416"/>
      <c r="Q32" s="418"/>
      <c r="R32" s="907"/>
      <c r="S32" s="416"/>
      <c r="T32" s="418"/>
      <c r="U32" s="907"/>
      <c r="V32" s="416"/>
      <c r="W32" s="418"/>
    </row>
    <row r="33" spans="1:23" ht="26.4" hidden="1" x14ac:dyDescent="0.25">
      <c r="A33" s="741"/>
      <c r="B33" s="742"/>
      <c r="C33" s="743" t="s">
        <v>1826</v>
      </c>
      <c r="D33" s="28" t="s">
        <v>5385</v>
      </c>
      <c r="E33" s="15" t="s">
        <v>60</v>
      </c>
      <c r="F33" s="15"/>
      <c r="G33" s="15"/>
      <c r="H33" s="518">
        <f t="shared" si="0"/>
        <v>0</v>
      </c>
      <c r="I33" s="431"/>
      <c r="J33" s="431"/>
      <c r="K33" s="418"/>
      <c r="L33" s="431"/>
      <c r="M33" s="431"/>
      <c r="N33" s="418"/>
      <c r="O33" s="431"/>
      <c r="P33" s="431"/>
      <c r="Q33" s="418"/>
      <c r="R33" s="431"/>
      <c r="S33" s="431"/>
      <c r="T33" s="418"/>
      <c r="U33" s="431"/>
      <c r="V33" s="431"/>
      <c r="W33" s="418"/>
    </row>
    <row r="34" spans="1:23" ht="26.4" hidden="1" x14ac:dyDescent="0.25">
      <c r="A34" s="741"/>
      <c r="B34" s="742"/>
      <c r="C34" s="743" t="s">
        <v>1827</v>
      </c>
      <c r="D34" s="28" t="s">
        <v>5386</v>
      </c>
      <c r="E34" s="15" t="s">
        <v>60</v>
      </c>
      <c r="F34" s="15"/>
      <c r="G34" s="15"/>
      <c r="H34" s="518">
        <f t="shared" si="0"/>
        <v>0</v>
      </c>
      <c r="I34" s="431"/>
      <c r="J34" s="431"/>
      <c r="K34" s="418"/>
      <c r="L34" s="431"/>
      <c r="M34" s="431"/>
      <c r="N34" s="418"/>
      <c r="O34" s="431"/>
      <c r="P34" s="431"/>
      <c r="Q34" s="418"/>
      <c r="R34" s="431"/>
      <c r="S34" s="431"/>
      <c r="T34" s="418"/>
      <c r="U34" s="431"/>
      <c r="V34" s="431"/>
      <c r="W34" s="418"/>
    </row>
    <row r="35" spans="1:23" ht="26.4" hidden="1" x14ac:dyDescent="0.25">
      <c r="A35" s="741"/>
      <c r="B35" s="742"/>
      <c r="C35" s="743" t="s">
        <v>1828</v>
      </c>
      <c r="D35" s="28" t="s">
        <v>5387</v>
      </c>
      <c r="E35" s="15" t="s">
        <v>60</v>
      </c>
      <c r="F35" s="15"/>
      <c r="G35" s="15"/>
      <c r="H35" s="518">
        <f t="shared" si="0"/>
        <v>0</v>
      </c>
      <c r="I35" s="431"/>
      <c r="J35" s="431"/>
      <c r="K35" s="418"/>
      <c r="L35" s="431"/>
      <c r="M35" s="431"/>
      <c r="N35" s="418"/>
      <c r="O35" s="431"/>
      <c r="P35" s="431"/>
      <c r="Q35" s="418"/>
      <c r="R35" s="431"/>
      <c r="S35" s="431"/>
      <c r="T35" s="418"/>
      <c r="U35" s="431"/>
      <c r="V35" s="431"/>
      <c r="W35" s="418"/>
    </row>
    <row r="36" spans="1:23" ht="26.4" hidden="1" x14ac:dyDescent="0.25">
      <c r="A36" s="741"/>
      <c r="B36" s="742"/>
      <c r="C36" s="743" t="s">
        <v>1829</v>
      </c>
      <c r="D36" s="28" t="s">
        <v>5388</v>
      </c>
      <c r="E36" s="15" t="s">
        <v>60</v>
      </c>
      <c r="F36" s="15"/>
      <c r="G36" s="15"/>
      <c r="H36" s="518">
        <f t="shared" si="0"/>
        <v>0</v>
      </c>
      <c r="I36" s="431"/>
      <c r="J36" s="431"/>
      <c r="K36" s="418"/>
      <c r="L36" s="431"/>
      <c r="M36" s="431"/>
      <c r="N36" s="418"/>
      <c r="O36" s="431"/>
      <c r="P36" s="431"/>
      <c r="Q36" s="418"/>
      <c r="R36" s="431"/>
      <c r="S36" s="431"/>
      <c r="T36" s="418"/>
      <c r="U36" s="431"/>
      <c r="V36" s="431"/>
      <c r="W36" s="418"/>
    </row>
    <row r="37" spans="1:23" ht="39.6" hidden="1" x14ac:dyDescent="0.25">
      <c r="A37" s="741"/>
      <c r="B37" s="742"/>
      <c r="C37" s="743" t="s">
        <v>1830</v>
      </c>
      <c r="D37" s="28" t="s">
        <v>5389</v>
      </c>
      <c r="E37" s="15" t="s">
        <v>60</v>
      </c>
      <c r="F37" s="15"/>
      <c r="G37" s="15"/>
      <c r="H37" s="518">
        <f t="shared" si="0"/>
        <v>0</v>
      </c>
      <c r="I37" s="431"/>
      <c r="J37" s="431"/>
      <c r="K37" s="418"/>
      <c r="L37" s="431"/>
      <c r="M37" s="431"/>
      <c r="N37" s="418"/>
      <c r="O37" s="431"/>
      <c r="P37" s="431"/>
      <c r="Q37" s="418"/>
      <c r="R37" s="431"/>
      <c r="S37" s="431"/>
      <c r="T37" s="418"/>
      <c r="U37" s="431"/>
      <c r="V37" s="431"/>
      <c r="W37" s="418"/>
    </row>
    <row r="38" spans="1:23" ht="26.4" hidden="1" x14ac:dyDescent="0.25">
      <c r="A38" s="741"/>
      <c r="B38" s="742" t="s">
        <v>1831</v>
      </c>
      <c r="C38" s="743"/>
      <c r="D38" s="28" t="s">
        <v>1832</v>
      </c>
      <c r="E38" s="15"/>
      <c r="F38" s="15"/>
      <c r="G38" s="15"/>
      <c r="H38" s="879"/>
      <c r="I38" s="431"/>
      <c r="J38" s="431"/>
      <c r="K38" s="439"/>
      <c r="L38" s="431"/>
      <c r="M38" s="431"/>
      <c r="N38" s="439"/>
      <c r="O38" s="431"/>
      <c r="P38" s="431"/>
      <c r="Q38" s="439"/>
      <c r="R38" s="431"/>
      <c r="S38" s="431"/>
      <c r="T38" s="439"/>
      <c r="U38" s="431"/>
      <c r="V38" s="431"/>
      <c r="W38" s="439"/>
    </row>
    <row r="39" spans="1:23" ht="39.6" hidden="1" x14ac:dyDescent="0.25">
      <c r="A39" s="741"/>
      <c r="B39" s="742"/>
      <c r="C39" s="743" t="s">
        <v>86</v>
      </c>
      <c r="D39" s="28" t="s">
        <v>5390</v>
      </c>
      <c r="E39" s="15" t="s">
        <v>60</v>
      </c>
      <c r="F39" s="15"/>
      <c r="G39" s="15"/>
      <c r="H39" s="518">
        <f t="shared" ref="H39:H54" si="3">F39*G39</f>
        <v>0</v>
      </c>
      <c r="I39" s="431"/>
      <c r="J39" s="431"/>
      <c r="K39" s="418"/>
      <c r="L39" s="431"/>
      <c r="M39" s="431"/>
      <c r="N39" s="418"/>
      <c r="O39" s="431"/>
      <c r="P39" s="431"/>
      <c r="Q39" s="418"/>
      <c r="R39" s="431"/>
      <c r="S39" s="431"/>
      <c r="T39" s="418"/>
      <c r="U39" s="431"/>
      <c r="V39" s="431"/>
      <c r="W39" s="418"/>
    </row>
    <row r="40" spans="1:23" ht="39.6" hidden="1" x14ac:dyDescent="0.25">
      <c r="A40" s="741"/>
      <c r="B40" s="742"/>
      <c r="C40" s="743" t="s">
        <v>89</v>
      </c>
      <c r="D40" s="28" t="s">
        <v>5391</v>
      </c>
      <c r="E40" s="15" t="s">
        <v>60</v>
      </c>
      <c r="F40" s="15"/>
      <c r="G40" s="15"/>
      <c r="H40" s="518">
        <f t="shared" si="3"/>
        <v>0</v>
      </c>
      <c r="I40" s="431"/>
      <c r="J40" s="431"/>
      <c r="K40" s="418"/>
      <c r="L40" s="431"/>
      <c r="M40" s="431"/>
      <c r="N40" s="418"/>
      <c r="O40" s="431"/>
      <c r="P40" s="431"/>
      <c r="Q40" s="418"/>
      <c r="R40" s="431"/>
      <c r="S40" s="431"/>
      <c r="T40" s="418"/>
      <c r="U40" s="431"/>
      <c r="V40" s="431"/>
      <c r="W40" s="418"/>
    </row>
    <row r="41" spans="1:23" ht="26.4" hidden="1" x14ac:dyDescent="0.25">
      <c r="A41" s="741"/>
      <c r="B41" s="742"/>
      <c r="C41" s="743" t="s">
        <v>17</v>
      </c>
      <c r="D41" s="28" t="s">
        <v>5365</v>
      </c>
      <c r="E41" s="15" t="s">
        <v>60</v>
      </c>
      <c r="F41" s="15"/>
      <c r="G41" s="15"/>
      <c r="H41" s="518">
        <f t="shared" si="3"/>
        <v>0</v>
      </c>
      <c r="I41" s="431"/>
      <c r="J41" s="431"/>
      <c r="K41" s="418"/>
      <c r="L41" s="431"/>
      <c r="M41" s="431"/>
      <c r="N41" s="418"/>
      <c r="O41" s="431"/>
      <c r="P41" s="431"/>
      <c r="Q41" s="418"/>
      <c r="R41" s="431"/>
      <c r="S41" s="431"/>
      <c r="T41" s="418"/>
      <c r="U41" s="431"/>
      <c r="V41" s="431"/>
      <c r="W41" s="418"/>
    </row>
    <row r="42" spans="1:23" ht="26.4" hidden="1" x14ac:dyDescent="0.25">
      <c r="A42" s="741"/>
      <c r="B42" s="742"/>
      <c r="C42" s="743" t="s">
        <v>18</v>
      </c>
      <c r="D42" s="28" t="s">
        <v>5366</v>
      </c>
      <c r="E42" s="15" t="s">
        <v>60</v>
      </c>
      <c r="F42" s="15"/>
      <c r="G42" s="15"/>
      <c r="H42" s="518">
        <f t="shared" si="3"/>
        <v>0</v>
      </c>
      <c r="I42" s="431"/>
      <c r="J42" s="431"/>
      <c r="K42" s="418"/>
      <c r="L42" s="431"/>
      <c r="M42" s="431"/>
      <c r="N42" s="418"/>
      <c r="O42" s="431"/>
      <c r="P42" s="431"/>
      <c r="Q42" s="418"/>
      <c r="R42" s="431"/>
      <c r="S42" s="431"/>
      <c r="T42" s="418"/>
      <c r="U42" s="431"/>
      <c r="V42" s="431"/>
      <c r="W42" s="418"/>
    </row>
    <row r="43" spans="1:23" ht="26.4" hidden="1" x14ac:dyDescent="0.25">
      <c r="A43" s="741"/>
      <c r="B43" s="742"/>
      <c r="C43" s="743" t="s">
        <v>19</v>
      </c>
      <c r="D43" s="28" t="s">
        <v>5367</v>
      </c>
      <c r="E43" s="15" t="s">
        <v>60</v>
      </c>
      <c r="F43" s="15"/>
      <c r="G43" s="15"/>
      <c r="H43" s="518">
        <f t="shared" si="3"/>
        <v>0</v>
      </c>
      <c r="I43" s="431"/>
      <c r="J43" s="431"/>
      <c r="K43" s="418"/>
      <c r="L43" s="431"/>
      <c r="M43" s="431"/>
      <c r="N43" s="418"/>
      <c r="O43" s="431"/>
      <c r="P43" s="431"/>
      <c r="Q43" s="418"/>
      <c r="R43" s="431"/>
      <c r="S43" s="431"/>
      <c r="T43" s="418"/>
      <c r="U43" s="431"/>
      <c r="V43" s="431"/>
      <c r="W43" s="418"/>
    </row>
    <row r="44" spans="1:23" ht="26.4" hidden="1" x14ac:dyDescent="0.25">
      <c r="A44" s="741"/>
      <c r="B44" s="742"/>
      <c r="C44" s="743" t="s">
        <v>94</v>
      </c>
      <c r="D44" s="28" t="s">
        <v>5368</v>
      </c>
      <c r="E44" s="15" t="s">
        <v>60</v>
      </c>
      <c r="F44" s="15"/>
      <c r="G44" s="15"/>
      <c r="H44" s="518">
        <f t="shared" si="3"/>
        <v>0</v>
      </c>
      <c r="I44" s="431"/>
      <c r="J44" s="431"/>
      <c r="K44" s="418"/>
      <c r="L44" s="431"/>
      <c r="M44" s="431"/>
      <c r="N44" s="418"/>
      <c r="O44" s="431"/>
      <c r="P44" s="431"/>
      <c r="Q44" s="418"/>
      <c r="R44" s="431"/>
      <c r="S44" s="431"/>
      <c r="T44" s="418"/>
      <c r="U44" s="431"/>
      <c r="V44" s="431"/>
      <c r="W44" s="418"/>
    </row>
    <row r="45" spans="1:23" ht="26.4" hidden="1" x14ac:dyDescent="0.25">
      <c r="A45" s="741"/>
      <c r="B45" s="742"/>
      <c r="C45" s="743" t="s">
        <v>100</v>
      </c>
      <c r="D45" s="28" t="s">
        <v>5392</v>
      </c>
      <c r="E45" s="15" t="s">
        <v>60</v>
      </c>
      <c r="F45" s="15"/>
      <c r="G45" s="15"/>
      <c r="H45" s="518">
        <f t="shared" si="3"/>
        <v>0</v>
      </c>
      <c r="I45" s="431"/>
      <c r="J45" s="431"/>
      <c r="K45" s="418"/>
      <c r="L45" s="431"/>
      <c r="M45" s="431"/>
      <c r="N45" s="418"/>
      <c r="O45" s="431"/>
      <c r="P45" s="431"/>
      <c r="Q45" s="418"/>
      <c r="R45" s="431"/>
      <c r="S45" s="431"/>
      <c r="T45" s="418"/>
      <c r="U45" s="431"/>
      <c r="V45" s="431"/>
      <c r="W45" s="418"/>
    </row>
    <row r="46" spans="1:23" ht="26.4" hidden="1" x14ac:dyDescent="0.25">
      <c r="A46" s="741"/>
      <c r="B46" s="742"/>
      <c r="C46" s="743" t="s">
        <v>102</v>
      </c>
      <c r="D46" s="28" t="s">
        <v>5393</v>
      </c>
      <c r="E46" s="15" t="s">
        <v>60</v>
      </c>
      <c r="F46" s="15"/>
      <c r="G46" s="15"/>
      <c r="H46" s="518">
        <f t="shared" si="3"/>
        <v>0</v>
      </c>
      <c r="I46" s="431"/>
      <c r="J46" s="431"/>
      <c r="K46" s="418"/>
      <c r="L46" s="431"/>
      <c r="M46" s="431"/>
      <c r="N46" s="418"/>
      <c r="O46" s="431"/>
      <c r="P46" s="431"/>
      <c r="Q46" s="418"/>
      <c r="R46" s="431"/>
      <c r="S46" s="431"/>
      <c r="T46" s="418"/>
      <c r="U46" s="431"/>
      <c r="V46" s="431"/>
      <c r="W46" s="418"/>
    </row>
    <row r="47" spans="1:23" ht="26.4" hidden="1" x14ac:dyDescent="0.25">
      <c r="A47" s="741"/>
      <c r="B47" s="742"/>
      <c r="C47" s="743" t="s">
        <v>104</v>
      </c>
      <c r="D47" s="28" t="s">
        <v>5394</v>
      </c>
      <c r="E47" s="15" t="s">
        <v>60</v>
      </c>
      <c r="F47" s="15"/>
      <c r="G47" s="15"/>
      <c r="H47" s="518">
        <f t="shared" si="3"/>
        <v>0</v>
      </c>
      <c r="I47" s="431"/>
      <c r="J47" s="431"/>
      <c r="K47" s="418"/>
      <c r="L47" s="431"/>
      <c r="M47" s="431"/>
      <c r="N47" s="418"/>
      <c r="O47" s="431"/>
      <c r="P47" s="431"/>
      <c r="Q47" s="418"/>
      <c r="R47" s="431"/>
      <c r="S47" s="431"/>
      <c r="T47" s="418"/>
      <c r="U47" s="431"/>
      <c r="V47" s="431"/>
      <c r="W47" s="418"/>
    </row>
    <row r="48" spans="1:23" ht="26.4" hidden="1" x14ac:dyDescent="0.25">
      <c r="A48" s="741"/>
      <c r="B48" s="742"/>
      <c r="C48" s="743" t="s">
        <v>106</v>
      </c>
      <c r="D48" s="28" t="s">
        <v>5395</v>
      </c>
      <c r="E48" s="15" t="s">
        <v>60</v>
      </c>
      <c r="F48" s="15"/>
      <c r="G48" s="15"/>
      <c r="H48" s="518">
        <f t="shared" si="3"/>
        <v>0</v>
      </c>
      <c r="I48" s="431"/>
      <c r="J48" s="431"/>
      <c r="K48" s="418"/>
      <c r="L48" s="431"/>
      <c r="M48" s="431"/>
      <c r="N48" s="418"/>
      <c r="O48" s="431"/>
      <c r="P48" s="431"/>
      <c r="Q48" s="418"/>
      <c r="R48" s="431"/>
      <c r="S48" s="431"/>
      <c r="T48" s="418"/>
      <c r="U48" s="431"/>
      <c r="V48" s="431"/>
      <c r="W48" s="418"/>
    </row>
    <row r="49" spans="1:23" ht="26.4" hidden="1" x14ac:dyDescent="0.25">
      <c r="A49" s="741"/>
      <c r="B49" s="742"/>
      <c r="C49" s="743" t="s">
        <v>1532</v>
      </c>
      <c r="D49" s="28" t="s">
        <v>5388</v>
      </c>
      <c r="E49" s="15" t="s">
        <v>60</v>
      </c>
      <c r="F49" s="15"/>
      <c r="G49" s="15"/>
      <c r="H49" s="518">
        <f t="shared" si="3"/>
        <v>0</v>
      </c>
      <c r="I49" s="431"/>
      <c r="J49" s="431"/>
      <c r="K49" s="418"/>
      <c r="L49" s="431"/>
      <c r="M49" s="431"/>
      <c r="N49" s="418"/>
      <c r="O49" s="431"/>
      <c r="P49" s="431"/>
      <c r="Q49" s="418"/>
      <c r="R49" s="431"/>
      <c r="S49" s="431"/>
      <c r="T49" s="418"/>
      <c r="U49" s="431"/>
      <c r="V49" s="431"/>
      <c r="W49" s="418"/>
    </row>
    <row r="50" spans="1:23" ht="26.4" hidden="1" x14ac:dyDescent="0.25">
      <c r="A50" s="741"/>
      <c r="B50" s="742"/>
      <c r="C50" s="743" t="s">
        <v>1533</v>
      </c>
      <c r="D50" s="28" t="s">
        <v>5396</v>
      </c>
      <c r="E50" s="15" t="s">
        <v>60</v>
      </c>
      <c r="F50" s="15"/>
      <c r="G50" s="15"/>
      <c r="H50" s="518">
        <f t="shared" ref="H50:H52" si="4">F50*G50</f>
        <v>0</v>
      </c>
      <c r="I50" s="431"/>
      <c r="J50" s="431"/>
      <c r="K50" s="418"/>
      <c r="L50" s="431"/>
      <c r="M50" s="431"/>
      <c r="N50" s="418"/>
      <c r="O50" s="431"/>
      <c r="P50" s="431"/>
      <c r="Q50" s="418"/>
      <c r="R50" s="431"/>
      <c r="S50" s="431"/>
      <c r="T50" s="418"/>
      <c r="U50" s="431"/>
      <c r="V50" s="431"/>
      <c r="W50" s="418"/>
    </row>
    <row r="51" spans="1:23" ht="26.4" hidden="1" x14ac:dyDescent="0.25">
      <c r="A51" s="741"/>
      <c r="B51" s="742"/>
      <c r="C51" s="743" t="s">
        <v>1534</v>
      </c>
      <c r="D51" s="28" t="s">
        <v>5397</v>
      </c>
      <c r="E51" s="15" t="s">
        <v>60</v>
      </c>
      <c r="F51" s="15"/>
      <c r="G51" s="15"/>
      <c r="H51" s="518">
        <f t="shared" si="4"/>
        <v>0</v>
      </c>
      <c r="I51" s="431"/>
      <c r="J51" s="431"/>
      <c r="K51" s="418"/>
      <c r="L51" s="431"/>
      <c r="M51" s="431"/>
      <c r="N51" s="418"/>
      <c r="O51" s="431"/>
      <c r="P51" s="431"/>
      <c r="Q51" s="418"/>
      <c r="R51" s="431"/>
      <c r="S51" s="431"/>
      <c r="T51" s="418"/>
      <c r="U51" s="431"/>
      <c r="V51" s="431"/>
      <c r="W51" s="418"/>
    </row>
    <row r="52" spans="1:23" ht="39.6" hidden="1" x14ac:dyDescent="0.25">
      <c r="A52" s="741"/>
      <c r="B52" s="742"/>
      <c r="C52" s="743" t="s">
        <v>1536</v>
      </c>
      <c r="D52" s="28" t="s">
        <v>5398</v>
      </c>
      <c r="E52" s="15" t="s">
        <v>60</v>
      </c>
      <c r="F52" s="15"/>
      <c r="G52" s="15"/>
      <c r="H52" s="518">
        <f t="shared" si="4"/>
        <v>0</v>
      </c>
      <c r="I52" s="431"/>
      <c r="J52" s="431"/>
      <c r="K52" s="418"/>
      <c r="L52" s="431"/>
      <c r="M52" s="431"/>
      <c r="N52" s="418"/>
      <c r="O52" s="431"/>
      <c r="P52" s="431"/>
      <c r="Q52" s="418"/>
      <c r="R52" s="431"/>
      <c r="S52" s="431"/>
      <c r="T52" s="418"/>
      <c r="U52" s="431"/>
      <c r="V52" s="431"/>
      <c r="W52" s="418"/>
    </row>
    <row r="53" spans="1:23" ht="26.4" hidden="1" x14ac:dyDescent="0.25">
      <c r="A53" s="741" t="s">
        <v>1833</v>
      </c>
      <c r="B53" s="742"/>
      <c r="C53" s="743"/>
      <c r="D53" s="27" t="s">
        <v>1834</v>
      </c>
      <c r="E53" s="15" t="s">
        <v>60</v>
      </c>
      <c r="F53" s="15"/>
      <c r="G53" s="15"/>
      <c r="H53" s="518">
        <f t="shared" si="3"/>
        <v>0</v>
      </c>
      <c r="I53" s="431"/>
      <c r="J53" s="431"/>
      <c r="K53" s="418"/>
      <c r="L53" s="431"/>
      <c r="M53" s="431"/>
      <c r="N53" s="418"/>
      <c r="O53" s="431"/>
      <c r="P53" s="431"/>
      <c r="Q53" s="418"/>
      <c r="R53" s="431"/>
      <c r="S53" s="431"/>
      <c r="T53" s="418"/>
      <c r="U53" s="431"/>
      <c r="V53" s="431"/>
      <c r="W53" s="418"/>
    </row>
    <row r="54" spans="1:23" ht="26.4" hidden="1" x14ac:dyDescent="0.25">
      <c r="A54" s="741" t="s">
        <v>1835</v>
      </c>
      <c r="B54" s="742"/>
      <c r="C54" s="743"/>
      <c r="D54" s="27" t="s">
        <v>1836</v>
      </c>
      <c r="E54" s="15" t="s">
        <v>619</v>
      </c>
      <c r="F54" s="15"/>
      <c r="G54" s="15"/>
      <c r="H54" s="518">
        <f t="shared" si="3"/>
        <v>0</v>
      </c>
      <c r="I54" s="431"/>
      <c r="J54" s="431"/>
      <c r="K54" s="418"/>
      <c r="L54" s="431"/>
      <c r="M54" s="431"/>
      <c r="N54" s="418"/>
      <c r="O54" s="431"/>
      <c r="P54" s="431"/>
      <c r="Q54" s="418"/>
      <c r="R54" s="431"/>
      <c r="S54" s="431"/>
      <c r="T54" s="418"/>
      <c r="U54" s="431"/>
      <c r="V54" s="431"/>
      <c r="W54" s="418"/>
    </row>
    <row r="55" spans="1:23" ht="26.4" hidden="1" x14ac:dyDescent="0.25">
      <c r="A55" s="741" t="s">
        <v>1837</v>
      </c>
      <c r="B55" s="742"/>
      <c r="C55" s="743"/>
      <c r="D55" s="27" t="s">
        <v>1838</v>
      </c>
      <c r="E55" s="15"/>
      <c r="F55" s="15"/>
      <c r="G55" s="15"/>
      <c r="H55" s="879"/>
      <c r="I55" s="431"/>
      <c r="J55" s="431"/>
      <c r="K55" s="439"/>
      <c r="L55" s="431"/>
      <c r="M55" s="431"/>
      <c r="N55" s="439"/>
      <c r="O55" s="431"/>
      <c r="P55" s="431"/>
      <c r="Q55" s="439"/>
      <c r="R55" s="431"/>
      <c r="S55" s="431"/>
      <c r="T55" s="439"/>
      <c r="U55" s="431"/>
      <c r="V55" s="431"/>
      <c r="W55" s="439"/>
    </row>
    <row r="56" spans="1:23" ht="26.4" hidden="1" x14ac:dyDescent="0.25">
      <c r="A56" s="741"/>
      <c r="B56" s="742" t="s">
        <v>1839</v>
      </c>
      <c r="C56" s="743"/>
      <c r="D56" s="28" t="s">
        <v>1840</v>
      </c>
      <c r="E56" s="135" t="s">
        <v>5399</v>
      </c>
      <c r="F56" s="15"/>
      <c r="G56" s="15"/>
      <c r="H56" s="518">
        <f t="shared" ref="H56:H63" si="5">F56*G56</f>
        <v>0</v>
      </c>
      <c r="I56" s="431"/>
      <c r="J56" s="431"/>
      <c r="K56" s="418"/>
      <c r="L56" s="431"/>
      <c r="M56" s="431"/>
      <c r="N56" s="418"/>
      <c r="O56" s="431"/>
      <c r="P56" s="431"/>
      <c r="Q56" s="418"/>
      <c r="R56" s="431"/>
      <c r="S56" s="431"/>
      <c r="T56" s="418"/>
      <c r="U56" s="431"/>
      <c r="V56" s="431"/>
      <c r="W56" s="418"/>
    </row>
    <row r="57" spans="1:23" ht="15.6" hidden="1" x14ac:dyDescent="0.25">
      <c r="A57" s="741"/>
      <c r="B57" s="742" t="s">
        <v>1841</v>
      </c>
      <c r="C57" s="743"/>
      <c r="D57" s="28" t="s">
        <v>1842</v>
      </c>
      <c r="E57" s="135" t="s">
        <v>5399</v>
      </c>
      <c r="F57" s="15"/>
      <c r="G57" s="15"/>
      <c r="H57" s="518">
        <f t="shared" si="5"/>
        <v>0</v>
      </c>
      <c r="I57" s="431"/>
      <c r="J57" s="431"/>
      <c r="K57" s="418"/>
      <c r="L57" s="431"/>
      <c r="M57" s="431"/>
      <c r="N57" s="418"/>
      <c r="O57" s="431"/>
      <c r="P57" s="431"/>
      <c r="Q57" s="418"/>
      <c r="R57" s="431"/>
      <c r="S57" s="431"/>
      <c r="T57" s="418"/>
      <c r="U57" s="431"/>
      <c r="V57" s="431"/>
      <c r="W57" s="418"/>
    </row>
    <row r="58" spans="1:23" ht="15.6" hidden="1" x14ac:dyDescent="0.25">
      <c r="A58" s="741"/>
      <c r="B58" s="742" t="s">
        <v>1843</v>
      </c>
      <c r="C58" s="743"/>
      <c r="D58" s="28" t="s">
        <v>1844</v>
      </c>
      <c r="E58" s="135" t="s">
        <v>5399</v>
      </c>
      <c r="F58" s="15"/>
      <c r="G58" s="15"/>
      <c r="H58" s="518">
        <f t="shared" si="5"/>
        <v>0</v>
      </c>
      <c r="I58" s="431"/>
      <c r="J58" s="431"/>
      <c r="K58" s="418"/>
      <c r="L58" s="431"/>
      <c r="M58" s="431"/>
      <c r="N58" s="418"/>
      <c r="O58" s="431"/>
      <c r="P58" s="431"/>
      <c r="Q58" s="418"/>
      <c r="R58" s="431"/>
      <c r="S58" s="431"/>
      <c r="T58" s="418"/>
      <c r="U58" s="431"/>
      <c r="V58" s="431"/>
      <c r="W58" s="418"/>
    </row>
    <row r="59" spans="1:23" ht="15.6" hidden="1" x14ac:dyDescent="0.25">
      <c r="A59" s="741"/>
      <c r="B59" s="742" t="s">
        <v>1845</v>
      </c>
      <c r="C59" s="743"/>
      <c r="D59" s="28" t="s">
        <v>1846</v>
      </c>
      <c r="E59" s="135" t="s">
        <v>5399</v>
      </c>
      <c r="F59" s="15"/>
      <c r="G59" s="15"/>
      <c r="H59" s="518">
        <f t="shared" si="5"/>
        <v>0</v>
      </c>
      <c r="I59" s="431"/>
      <c r="J59" s="431"/>
      <c r="K59" s="418"/>
      <c r="L59" s="431"/>
      <c r="M59" s="431"/>
      <c r="N59" s="418"/>
      <c r="O59" s="431"/>
      <c r="P59" s="431"/>
      <c r="Q59" s="418"/>
      <c r="R59" s="431"/>
      <c r="S59" s="431"/>
      <c r="T59" s="418"/>
      <c r="U59" s="431"/>
      <c r="V59" s="431"/>
      <c r="W59" s="418"/>
    </row>
    <row r="60" spans="1:23" ht="15.6" hidden="1" x14ac:dyDescent="0.25">
      <c r="A60" s="741"/>
      <c r="B60" s="742" t="s">
        <v>1847</v>
      </c>
      <c r="C60" s="743"/>
      <c r="D60" s="28" t="s">
        <v>1848</v>
      </c>
      <c r="E60" s="135" t="s">
        <v>5399</v>
      </c>
      <c r="F60" s="15"/>
      <c r="G60" s="15"/>
      <c r="H60" s="518">
        <f t="shared" si="5"/>
        <v>0</v>
      </c>
      <c r="I60" s="431"/>
      <c r="J60" s="431"/>
      <c r="K60" s="418"/>
      <c r="L60" s="431"/>
      <c r="M60" s="431"/>
      <c r="N60" s="418"/>
      <c r="O60" s="431"/>
      <c r="P60" s="431"/>
      <c r="Q60" s="418"/>
      <c r="R60" s="431"/>
      <c r="S60" s="431"/>
      <c r="T60" s="418"/>
      <c r="U60" s="431"/>
      <c r="V60" s="431"/>
      <c r="W60" s="418"/>
    </row>
    <row r="61" spans="1:23" ht="15.6" hidden="1" x14ac:dyDescent="0.25">
      <c r="A61" s="741" t="s">
        <v>1849</v>
      </c>
      <c r="B61" s="742"/>
      <c r="C61" s="743"/>
      <c r="D61" s="27" t="s">
        <v>1797</v>
      </c>
      <c r="E61" s="15" t="s">
        <v>60</v>
      </c>
      <c r="F61" s="15"/>
      <c r="G61" s="15"/>
      <c r="H61" s="518">
        <f t="shared" si="5"/>
        <v>0</v>
      </c>
      <c r="I61" s="431"/>
      <c r="J61" s="431"/>
      <c r="K61" s="418"/>
      <c r="L61" s="431"/>
      <c r="M61" s="431"/>
      <c r="N61" s="418"/>
      <c r="O61" s="431"/>
      <c r="P61" s="431"/>
      <c r="Q61" s="418"/>
      <c r="R61" s="431"/>
      <c r="S61" s="431"/>
      <c r="T61" s="418"/>
      <c r="U61" s="431"/>
      <c r="V61" s="431"/>
      <c r="W61" s="418"/>
    </row>
    <row r="62" spans="1:23" ht="15.6" hidden="1" x14ac:dyDescent="0.25">
      <c r="A62" s="741" t="s">
        <v>1850</v>
      </c>
      <c r="B62" s="742"/>
      <c r="C62" s="743"/>
      <c r="D62" s="27" t="s">
        <v>1851</v>
      </c>
      <c r="E62" s="15" t="s">
        <v>60</v>
      </c>
      <c r="F62" s="15"/>
      <c r="G62" s="15"/>
      <c r="H62" s="518">
        <f t="shared" si="5"/>
        <v>0</v>
      </c>
      <c r="I62" s="431"/>
      <c r="J62" s="431"/>
      <c r="K62" s="418"/>
      <c r="L62" s="431"/>
      <c r="M62" s="431"/>
      <c r="N62" s="418"/>
      <c r="O62" s="431"/>
      <c r="P62" s="431"/>
      <c r="Q62" s="418"/>
      <c r="R62" s="431"/>
      <c r="S62" s="431"/>
      <c r="T62" s="418"/>
      <c r="U62" s="431"/>
      <c r="V62" s="431"/>
      <c r="W62" s="418"/>
    </row>
    <row r="63" spans="1:23" ht="26.4" hidden="1" x14ac:dyDescent="0.25">
      <c r="A63" s="741" t="s">
        <v>1852</v>
      </c>
      <c r="B63" s="742"/>
      <c r="C63" s="743"/>
      <c r="D63" s="27" t="s">
        <v>1853</v>
      </c>
      <c r="E63" s="15" t="s">
        <v>60</v>
      </c>
      <c r="F63" s="15"/>
      <c r="G63" s="15"/>
      <c r="H63" s="518">
        <f t="shared" si="5"/>
        <v>0</v>
      </c>
      <c r="I63" s="431"/>
      <c r="J63" s="431"/>
      <c r="K63" s="418"/>
      <c r="L63" s="431"/>
      <c r="M63" s="431"/>
      <c r="N63" s="418"/>
      <c r="O63" s="431"/>
      <c r="P63" s="431"/>
      <c r="Q63" s="418"/>
      <c r="R63" s="431"/>
      <c r="S63" s="431"/>
      <c r="T63" s="418"/>
      <c r="U63" s="431"/>
      <c r="V63" s="431"/>
      <c r="W63" s="418"/>
    </row>
    <row r="64" spans="1:23" hidden="1" x14ac:dyDescent="0.25">
      <c r="A64" s="741" t="s">
        <v>1854</v>
      </c>
      <c r="B64" s="742"/>
      <c r="C64" s="743"/>
      <c r="D64" s="27" t="s">
        <v>1777</v>
      </c>
      <c r="E64" s="15"/>
      <c r="F64" s="15"/>
      <c r="G64" s="15"/>
      <c r="H64" s="879"/>
      <c r="I64" s="431"/>
      <c r="J64" s="431"/>
      <c r="K64" s="439"/>
      <c r="L64" s="431"/>
      <c r="M64" s="431"/>
      <c r="N64" s="439"/>
      <c r="O64" s="431"/>
      <c r="P64" s="431"/>
      <c r="Q64" s="439"/>
      <c r="R64" s="431"/>
      <c r="S64" s="431"/>
      <c r="T64" s="439"/>
      <c r="U64" s="431"/>
      <c r="V64" s="431"/>
      <c r="W64" s="439"/>
    </row>
    <row r="65" spans="1:23" ht="26.4" hidden="1" x14ac:dyDescent="0.25">
      <c r="A65" s="741"/>
      <c r="B65" s="742" t="s">
        <v>1855</v>
      </c>
      <c r="C65" s="743"/>
      <c r="D65" s="28" t="s">
        <v>1856</v>
      </c>
      <c r="E65" s="15"/>
      <c r="F65" s="15"/>
      <c r="G65" s="15"/>
      <c r="H65" s="879"/>
      <c r="I65" s="431"/>
      <c r="J65" s="431"/>
      <c r="K65" s="439"/>
      <c r="L65" s="431"/>
      <c r="M65" s="431"/>
      <c r="N65" s="439"/>
      <c r="O65" s="431"/>
      <c r="P65" s="431"/>
      <c r="Q65" s="439"/>
      <c r="R65" s="431"/>
      <c r="S65" s="431"/>
      <c r="T65" s="439"/>
      <c r="U65" s="431"/>
      <c r="V65" s="431"/>
      <c r="W65" s="439"/>
    </row>
    <row r="66" spans="1:23" ht="26.4" hidden="1" x14ac:dyDescent="0.25">
      <c r="A66" s="741"/>
      <c r="B66" s="742"/>
      <c r="C66" s="743" t="s">
        <v>86</v>
      </c>
      <c r="D66" s="28" t="s">
        <v>5400</v>
      </c>
      <c r="E66" s="15" t="s">
        <v>60</v>
      </c>
      <c r="F66" s="15"/>
      <c r="G66" s="15"/>
      <c r="H66" s="518">
        <f t="shared" ref="H66:H71" si="6">F66*G66</f>
        <v>0</v>
      </c>
      <c r="I66" s="431"/>
      <c r="J66" s="431"/>
      <c r="K66" s="418"/>
      <c r="L66" s="431"/>
      <c r="M66" s="431"/>
      <c r="N66" s="418"/>
      <c r="O66" s="431"/>
      <c r="P66" s="431"/>
      <c r="Q66" s="418"/>
      <c r="R66" s="431"/>
      <c r="S66" s="431"/>
      <c r="T66" s="418"/>
      <c r="U66" s="431"/>
      <c r="V66" s="431"/>
      <c r="W66" s="418"/>
    </row>
    <row r="67" spans="1:23" ht="26.4" hidden="1" x14ac:dyDescent="0.25">
      <c r="A67" s="741"/>
      <c r="B67" s="742"/>
      <c r="C67" s="743" t="s">
        <v>89</v>
      </c>
      <c r="D67" s="28" t="s">
        <v>5401</v>
      </c>
      <c r="E67" s="15" t="s">
        <v>60</v>
      </c>
      <c r="F67" s="15"/>
      <c r="G67" s="15"/>
      <c r="H67" s="518">
        <f t="shared" si="6"/>
        <v>0</v>
      </c>
      <c r="I67" s="431"/>
      <c r="J67" s="431"/>
      <c r="K67" s="418"/>
      <c r="L67" s="431"/>
      <c r="M67" s="431"/>
      <c r="N67" s="418"/>
      <c r="O67" s="431"/>
      <c r="P67" s="431"/>
      <c r="Q67" s="418"/>
      <c r="R67" s="431"/>
      <c r="S67" s="431"/>
      <c r="T67" s="418"/>
      <c r="U67" s="431"/>
      <c r="V67" s="431"/>
      <c r="W67" s="418"/>
    </row>
    <row r="68" spans="1:23" ht="26.4" hidden="1" x14ac:dyDescent="0.25">
      <c r="A68" s="741"/>
      <c r="B68" s="742"/>
      <c r="C68" s="743" t="s">
        <v>17</v>
      </c>
      <c r="D68" s="28" t="s">
        <v>5402</v>
      </c>
      <c r="E68" s="15" t="s">
        <v>60</v>
      </c>
      <c r="F68" s="15"/>
      <c r="G68" s="15"/>
      <c r="H68" s="518">
        <f t="shared" si="6"/>
        <v>0</v>
      </c>
      <c r="I68" s="431"/>
      <c r="J68" s="431"/>
      <c r="K68" s="418"/>
      <c r="L68" s="431"/>
      <c r="M68" s="431"/>
      <c r="N68" s="418"/>
      <c r="O68" s="431"/>
      <c r="P68" s="431"/>
      <c r="Q68" s="418"/>
      <c r="R68" s="431"/>
      <c r="S68" s="431"/>
      <c r="T68" s="418"/>
      <c r="U68" s="431"/>
      <c r="V68" s="431"/>
      <c r="W68" s="418"/>
    </row>
    <row r="69" spans="1:23" ht="26.4" hidden="1" x14ac:dyDescent="0.25">
      <c r="A69" s="741"/>
      <c r="B69" s="742"/>
      <c r="C69" s="743" t="s">
        <v>18</v>
      </c>
      <c r="D69" s="28" t="s">
        <v>5403</v>
      </c>
      <c r="E69" s="15" t="s">
        <v>60</v>
      </c>
      <c r="F69" s="15"/>
      <c r="G69" s="15"/>
      <c r="H69" s="518">
        <f t="shared" si="6"/>
        <v>0</v>
      </c>
      <c r="I69" s="431"/>
      <c r="J69" s="431"/>
      <c r="K69" s="418"/>
      <c r="L69" s="431"/>
      <c r="M69" s="431"/>
      <c r="N69" s="418"/>
      <c r="O69" s="431"/>
      <c r="P69" s="431"/>
      <c r="Q69" s="418"/>
      <c r="R69" s="431"/>
      <c r="S69" s="431"/>
      <c r="T69" s="418"/>
      <c r="U69" s="431"/>
      <c r="V69" s="431"/>
      <c r="W69" s="418"/>
    </row>
    <row r="70" spans="1:23" ht="26.4" hidden="1" x14ac:dyDescent="0.25">
      <c r="A70" s="741"/>
      <c r="B70" s="742"/>
      <c r="C70" s="743" t="s">
        <v>19</v>
      </c>
      <c r="D70" s="28" t="s">
        <v>5404</v>
      </c>
      <c r="E70" s="15" t="s">
        <v>60</v>
      </c>
      <c r="F70" s="15"/>
      <c r="G70" s="15"/>
      <c r="H70" s="518">
        <f t="shared" si="6"/>
        <v>0</v>
      </c>
      <c r="I70" s="431"/>
      <c r="J70" s="431"/>
      <c r="K70" s="418"/>
      <c r="L70" s="431"/>
      <c r="M70" s="431"/>
      <c r="N70" s="418"/>
      <c r="O70" s="431"/>
      <c r="P70" s="431"/>
      <c r="Q70" s="418"/>
      <c r="R70" s="431"/>
      <c r="S70" s="431"/>
      <c r="T70" s="418"/>
      <c r="U70" s="431"/>
      <c r="V70" s="431"/>
      <c r="W70" s="418"/>
    </row>
    <row r="71" spans="1:23" ht="15.6" hidden="1" x14ac:dyDescent="0.25">
      <c r="A71" s="741"/>
      <c r="B71" s="742"/>
      <c r="C71" s="743" t="s">
        <v>94</v>
      </c>
      <c r="D71" s="28" t="s">
        <v>5405</v>
      </c>
      <c r="E71" s="15" t="s">
        <v>60</v>
      </c>
      <c r="F71" s="15"/>
      <c r="G71" s="15"/>
      <c r="H71" s="518">
        <f t="shared" si="6"/>
        <v>0</v>
      </c>
      <c r="I71" s="431"/>
      <c r="J71" s="431"/>
      <c r="K71" s="418"/>
      <c r="L71" s="431"/>
      <c r="M71" s="431"/>
      <c r="N71" s="418"/>
      <c r="O71" s="431"/>
      <c r="P71" s="431"/>
      <c r="Q71" s="418"/>
      <c r="R71" s="431"/>
      <c r="S71" s="431"/>
      <c r="T71" s="418"/>
      <c r="U71" s="431"/>
      <c r="V71" s="431"/>
      <c r="W71" s="418"/>
    </row>
    <row r="72" spans="1:23" ht="26.4" hidden="1" x14ac:dyDescent="0.25">
      <c r="A72" s="741"/>
      <c r="B72" s="742" t="s">
        <v>1857</v>
      </c>
      <c r="C72" s="743"/>
      <c r="D72" s="28" t="s">
        <v>1858</v>
      </c>
      <c r="E72" s="15"/>
      <c r="F72" s="15"/>
      <c r="G72" s="15"/>
      <c r="H72" s="879"/>
      <c r="I72" s="431"/>
      <c r="J72" s="431"/>
      <c r="K72" s="439"/>
      <c r="L72" s="431"/>
      <c r="M72" s="431"/>
      <c r="N72" s="439"/>
      <c r="O72" s="431"/>
      <c r="P72" s="431"/>
      <c r="Q72" s="439"/>
      <c r="R72" s="431"/>
      <c r="S72" s="431"/>
      <c r="T72" s="439"/>
      <c r="U72" s="431"/>
      <c r="V72" s="431"/>
      <c r="W72" s="439"/>
    </row>
    <row r="73" spans="1:23" ht="26.4" hidden="1" x14ac:dyDescent="0.25">
      <c r="A73" s="741"/>
      <c r="B73" s="742"/>
      <c r="C73" s="743" t="s">
        <v>86</v>
      </c>
      <c r="D73" s="28" t="s">
        <v>5400</v>
      </c>
      <c r="E73" s="15" t="s">
        <v>60</v>
      </c>
      <c r="F73" s="15"/>
      <c r="G73" s="15"/>
      <c r="H73" s="518">
        <f>F73*G73</f>
        <v>0</v>
      </c>
      <c r="I73" s="431"/>
      <c r="J73" s="431"/>
      <c r="K73" s="418"/>
      <c r="L73" s="431"/>
      <c r="M73" s="431"/>
      <c r="N73" s="418"/>
      <c r="O73" s="431"/>
      <c r="P73" s="431"/>
      <c r="Q73" s="418"/>
      <c r="R73" s="431"/>
      <c r="S73" s="431"/>
      <c r="T73" s="418"/>
      <c r="U73" s="431"/>
      <c r="V73" s="431"/>
      <c r="W73" s="418"/>
    </row>
    <row r="74" spans="1:23" ht="26.4" hidden="1" x14ac:dyDescent="0.25">
      <c r="A74" s="741"/>
      <c r="B74" s="742"/>
      <c r="C74" s="743" t="s">
        <v>89</v>
      </c>
      <c r="D74" s="28" t="s">
        <v>5406</v>
      </c>
      <c r="E74" s="15" t="s">
        <v>60</v>
      </c>
      <c r="F74" s="15"/>
      <c r="G74" s="15"/>
      <c r="H74" s="518">
        <f>F74*G74</f>
        <v>0</v>
      </c>
      <c r="I74" s="431"/>
      <c r="J74" s="431"/>
      <c r="K74" s="418"/>
      <c r="L74" s="431"/>
      <c r="M74" s="431"/>
      <c r="N74" s="418"/>
      <c r="O74" s="431"/>
      <c r="P74" s="431"/>
      <c r="Q74" s="418"/>
      <c r="R74" s="431"/>
      <c r="S74" s="431"/>
      <c r="T74" s="418"/>
      <c r="U74" s="431"/>
      <c r="V74" s="431"/>
      <c r="W74" s="418"/>
    </row>
    <row r="75" spans="1:23" ht="26.4" hidden="1" x14ac:dyDescent="0.25">
      <c r="A75" s="741"/>
      <c r="B75" s="742"/>
      <c r="C75" s="743" t="s">
        <v>17</v>
      </c>
      <c r="D75" s="28" t="s">
        <v>5404</v>
      </c>
      <c r="E75" s="15" t="s">
        <v>60</v>
      </c>
      <c r="F75" s="15"/>
      <c r="G75" s="15"/>
      <c r="H75" s="518">
        <f>F75*G75</f>
        <v>0</v>
      </c>
      <c r="I75" s="431"/>
      <c r="J75" s="431"/>
      <c r="K75" s="418"/>
      <c r="L75" s="431"/>
      <c r="M75" s="431"/>
      <c r="N75" s="418"/>
      <c r="O75" s="431"/>
      <c r="P75" s="431"/>
      <c r="Q75" s="418"/>
      <c r="R75" s="431"/>
      <c r="S75" s="431"/>
      <c r="T75" s="418"/>
      <c r="U75" s="431"/>
      <c r="V75" s="431"/>
      <c r="W75" s="418"/>
    </row>
    <row r="76" spans="1:23" ht="15.6" hidden="1" x14ac:dyDescent="0.25">
      <c r="A76" s="741"/>
      <c r="B76" s="742"/>
      <c r="C76" s="743" t="s">
        <v>18</v>
      </c>
      <c r="D76" s="28" t="s">
        <v>5405</v>
      </c>
      <c r="E76" s="15" t="s">
        <v>60</v>
      </c>
      <c r="F76" s="15"/>
      <c r="G76" s="15"/>
      <c r="H76" s="518">
        <f>F76*G76</f>
        <v>0</v>
      </c>
      <c r="I76" s="431"/>
      <c r="J76" s="431"/>
      <c r="K76" s="418"/>
      <c r="L76" s="431"/>
      <c r="M76" s="431"/>
      <c r="N76" s="418"/>
      <c r="O76" s="431"/>
      <c r="P76" s="431"/>
      <c r="Q76" s="418"/>
      <c r="R76" s="431"/>
      <c r="S76" s="431"/>
      <c r="T76" s="418"/>
      <c r="U76" s="431"/>
      <c r="V76" s="431"/>
      <c r="W76" s="418"/>
    </row>
    <row r="77" spans="1:23" hidden="1" x14ac:dyDescent="0.25">
      <c r="A77" s="741" t="s">
        <v>1859</v>
      </c>
      <c r="B77" s="742"/>
      <c r="C77" s="743"/>
      <c r="D77" s="27" t="s">
        <v>1860</v>
      </c>
      <c r="E77" s="15"/>
      <c r="F77" s="15"/>
      <c r="G77" s="15"/>
      <c r="H77" s="879"/>
      <c r="I77" s="431"/>
      <c r="J77" s="431"/>
      <c r="K77" s="439"/>
      <c r="L77" s="431"/>
      <c r="M77" s="431"/>
      <c r="N77" s="439"/>
      <c r="O77" s="431"/>
      <c r="P77" s="431"/>
      <c r="Q77" s="439"/>
      <c r="R77" s="431"/>
      <c r="S77" s="431"/>
      <c r="T77" s="439"/>
      <c r="U77" s="431"/>
      <c r="V77" s="431"/>
      <c r="W77" s="439"/>
    </row>
    <row r="78" spans="1:23" ht="15.6" hidden="1" x14ac:dyDescent="0.25">
      <c r="A78" s="741"/>
      <c r="B78" s="742" t="s">
        <v>1715</v>
      </c>
      <c r="C78" s="743"/>
      <c r="D78" s="28" t="s">
        <v>1861</v>
      </c>
      <c r="E78" s="15" t="s">
        <v>60</v>
      </c>
      <c r="F78" s="15"/>
      <c r="G78" s="15"/>
      <c r="H78" s="518">
        <f>F78*G78</f>
        <v>0</v>
      </c>
      <c r="I78" s="431"/>
      <c r="J78" s="431"/>
      <c r="K78" s="418"/>
      <c r="L78" s="431"/>
      <c r="M78" s="431"/>
      <c r="N78" s="418"/>
      <c r="O78" s="431"/>
      <c r="P78" s="431"/>
      <c r="Q78" s="418"/>
      <c r="R78" s="431"/>
      <c r="S78" s="431"/>
      <c r="T78" s="418"/>
      <c r="U78" s="431"/>
      <c r="V78" s="431"/>
      <c r="W78" s="418"/>
    </row>
    <row r="79" spans="1:23" ht="15.6" hidden="1" x14ac:dyDescent="0.25">
      <c r="A79" s="741"/>
      <c r="B79" s="742" t="s">
        <v>1862</v>
      </c>
      <c r="C79" s="743"/>
      <c r="D79" s="28" t="s">
        <v>1863</v>
      </c>
      <c r="E79" s="15" t="s">
        <v>60</v>
      </c>
      <c r="F79" s="15"/>
      <c r="G79" s="15"/>
      <c r="H79" s="518">
        <f>F79*G79</f>
        <v>0</v>
      </c>
      <c r="I79" s="431"/>
      <c r="J79" s="431"/>
      <c r="K79" s="418"/>
      <c r="L79" s="431"/>
      <c r="M79" s="431"/>
      <c r="N79" s="418"/>
      <c r="O79" s="431"/>
      <c r="P79" s="431"/>
      <c r="Q79" s="418"/>
      <c r="R79" s="431"/>
      <c r="S79" s="431"/>
      <c r="T79" s="418"/>
      <c r="U79" s="431"/>
      <c r="V79" s="431"/>
      <c r="W79" s="418"/>
    </row>
    <row r="80" spans="1:23" ht="15.6" hidden="1" x14ac:dyDescent="0.25">
      <c r="A80" s="741"/>
      <c r="B80" s="742" t="s">
        <v>1864</v>
      </c>
      <c r="C80" s="743"/>
      <c r="D80" s="28" t="s">
        <v>1865</v>
      </c>
      <c r="E80" s="15" t="s">
        <v>60</v>
      </c>
      <c r="F80" s="15"/>
      <c r="G80" s="15"/>
      <c r="H80" s="518">
        <f>F80*G80</f>
        <v>0</v>
      </c>
      <c r="I80" s="431"/>
      <c r="J80" s="431"/>
      <c r="K80" s="418"/>
      <c r="L80" s="431"/>
      <c r="M80" s="431"/>
      <c r="N80" s="418"/>
      <c r="O80" s="431"/>
      <c r="P80" s="431"/>
      <c r="Q80" s="418"/>
      <c r="R80" s="431"/>
      <c r="S80" s="431"/>
      <c r="T80" s="418"/>
      <c r="U80" s="431"/>
      <c r="V80" s="431"/>
      <c r="W80" s="418"/>
    </row>
    <row r="81" spans="1:23" hidden="1" x14ac:dyDescent="0.25">
      <c r="A81" s="741" t="s">
        <v>1866</v>
      </c>
      <c r="B81" s="742"/>
      <c r="C81" s="743"/>
      <c r="D81" s="27" t="s">
        <v>1867</v>
      </c>
      <c r="E81" s="15"/>
      <c r="F81" s="15"/>
      <c r="G81" s="15"/>
      <c r="H81" s="879"/>
      <c r="I81" s="431"/>
      <c r="J81" s="431"/>
      <c r="K81" s="439"/>
      <c r="L81" s="431"/>
      <c r="M81" s="431"/>
      <c r="N81" s="439"/>
      <c r="O81" s="431"/>
      <c r="P81" s="431"/>
      <c r="Q81" s="439"/>
      <c r="R81" s="431"/>
      <c r="S81" s="431"/>
      <c r="T81" s="439"/>
      <c r="U81" s="431"/>
      <c r="V81" s="431"/>
      <c r="W81" s="439"/>
    </row>
    <row r="82" spans="1:23" hidden="1" x14ac:dyDescent="0.25">
      <c r="A82" s="741"/>
      <c r="B82" s="742" t="s">
        <v>1868</v>
      </c>
      <c r="C82" s="743"/>
      <c r="D82" s="28" t="s">
        <v>1869</v>
      </c>
      <c r="E82" s="10" t="s">
        <v>57</v>
      </c>
      <c r="F82" s="15"/>
      <c r="G82" s="15"/>
      <c r="H82" s="518">
        <f>F82*G82</f>
        <v>0</v>
      </c>
      <c r="I82" s="431"/>
      <c r="J82" s="431"/>
      <c r="K82" s="418"/>
      <c r="L82" s="431"/>
      <c r="M82" s="431"/>
      <c r="N82" s="418"/>
      <c r="O82" s="431"/>
      <c r="P82" s="431"/>
      <c r="Q82" s="418"/>
      <c r="R82" s="431"/>
      <c r="S82" s="431"/>
      <c r="T82" s="418"/>
      <c r="U82" s="431"/>
      <c r="V82" s="431"/>
      <c r="W82" s="418"/>
    </row>
    <row r="83" spans="1:23" hidden="1" x14ac:dyDescent="0.25">
      <c r="A83" s="741"/>
      <c r="B83" s="742" t="s">
        <v>1870</v>
      </c>
      <c r="C83" s="743"/>
      <c r="D83" s="28" t="s">
        <v>1871</v>
      </c>
      <c r="E83" s="10" t="s">
        <v>57</v>
      </c>
      <c r="F83" s="15"/>
      <c r="G83" s="15"/>
      <c r="H83" s="518">
        <f>F83*G83</f>
        <v>0</v>
      </c>
      <c r="I83" s="431"/>
      <c r="J83" s="431"/>
      <c r="K83" s="418"/>
      <c r="L83" s="431"/>
      <c r="M83" s="431"/>
      <c r="N83" s="418"/>
      <c r="O83" s="431"/>
      <c r="P83" s="431"/>
      <c r="Q83" s="418"/>
      <c r="R83" s="431"/>
      <c r="S83" s="431"/>
      <c r="T83" s="418"/>
      <c r="U83" s="431"/>
      <c r="V83" s="431"/>
      <c r="W83" s="418"/>
    </row>
    <row r="84" spans="1:23" hidden="1" x14ac:dyDescent="0.25">
      <c r="A84" s="741"/>
      <c r="B84" s="742" t="s">
        <v>1872</v>
      </c>
      <c r="C84" s="743"/>
      <c r="D84" s="28" t="s">
        <v>1873</v>
      </c>
      <c r="E84" s="10" t="s">
        <v>57</v>
      </c>
      <c r="F84" s="15"/>
      <c r="G84" s="15"/>
      <c r="H84" s="518">
        <f>F84*G84</f>
        <v>0</v>
      </c>
      <c r="I84" s="431"/>
      <c r="J84" s="431"/>
      <c r="K84" s="418"/>
      <c r="L84" s="431"/>
      <c r="M84" s="431"/>
      <c r="N84" s="418"/>
      <c r="O84" s="431"/>
      <c r="P84" s="431"/>
      <c r="Q84" s="418"/>
      <c r="R84" s="431"/>
      <c r="S84" s="431"/>
      <c r="T84" s="418"/>
      <c r="U84" s="431"/>
      <c r="V84" s="431"/>
      <c r="W84" s="418"/>
    </row>
    <row r="85" spans="1:23" x14ac:dyDescent="0.25">
      <c r="A85" s="741" t="s">
        <v>1874</v>
      </c>
      <c r="B85" s="742"/>
      <c r="C85" s="743"/>
      <c r="D85" s="27" t="s">
        <v>1875</v>
      </c>
      <c r="E85" s="15" t="s">
        <v>68</v>
      </c>
      <c r="F85" s="15">
        <v>1</v>
      </c>
      <c r="G85" s="461">
        <v>100000</v>
      </c>
      <c r="H85" s="539">
        <f>+F85*G85</f>
        <v>100000</v>
      </c>
      <c r="I85" s="431"/>
      <c r="J85" s="431"/>
      <c r="K85" s="441"/>
      <c r="L85" s="431"/>
      <c r="M85" s="431"/>
      <c r="N85" s="441"/>
      <c r="O85" s="431"/>
      <c r="P85" s="431"/>
      <c r="Q85" s="441"/>
      <c r="R85" s="431"/>
      <c r="S85" s="431"/>
      <c r="T85" s="441"/>
      <c r="U85" s="431"/>
      <c r="V85" s="431"/>
      <c r="W85" s="441"/>
    </row>
    <row r="86" spans="1:23" ht="26.4" x14ac:dyDescent="0.25">
      <c r="A86" s="741"/>
      <c r="B86" s="742"/>
      <c r="C86" s="743"/>
      <c r="D86" s="610" t="s">
        <v>5261</v>
      </c>
      <c r="E86" s="15" t="s">
        <v>73</v>
      </c>
      <c r="F86" s="461">
        <f>H85</f>
        <v>100000</v>
      </c>
      <c r="G86" s="912"/>
      <c r="H86" s="879">
        <f>+F86*G86</f>
        <v>0</v>
      </c>
      <c r="I86" s="431"/>
      <c r="J86" s="431"/>
      <c r="K86" s="439"/>
      <c r="L86" s="431"/>
      <c r="M86" s="431"/>
      <c r="N86" s="439"/>
      <c r="O86" s="431"/>
      <c r="P86" s="431"/>
      <c r="Q86" s="439"/>
      <c r="R86" s="431"/>
      <c r="S86" s="431"/>
      <c r="T86" s="439"/>
      <c r="U86" s="431"/>
      <c r="V86" s="431"/>
      <c r="W86" s="439"/>
    </row>
    <row r="87" spans="1:23" x14ac:dyDescent="0.25">
      <c r="A87" s="885"/>
      <c r="B87" s="610"/>
      <c r="C87" s="15"/>
      <c r="D87" s="610"/>
      <c r="E87" s="15"/>
      <c r="F87" s="15"/>
      <c r="G87" s="15"/>
      <c r="H87" s="879"/>
      <c r="I87" s="431"/>
      <c r="J87" s="431"/>
      <c r="K87" s="439"/>
      <c r="L87" s="431"/>
      <c r="M87" s="431"/>
      <c r="N87" s="439"/>
      <c r="O87" s="431"/>
      <c r="P87" s="431"/>
      <c r="Q87" s="439"/>
      <c r="R87" s="431"/>
      <c r="S87" s="431"/>
      <c r="T87" s="439"/>
      <c r="U87" s="431"/>
      <c r="V87" s="431"/>
      <c r="W87" s="439"/>
    </row>
    <row r="88" spans="1:23" ht="14.4" thickBot="1" x14ac:dyDescent="0.3">
      <c r="A88" s="886"/>
      <c r="B88" s="867"/>
      <c r="C88" s="887"/>
      <c r="D88" s="867"/>
      <c r="E88" s="887"/>
      <c r="F88" s="887"/>
      <c r="G88" s="887"/>
      <c r="H88" s="910"/>
      <c r="I88" s="431"/>
      <c r="J88" s="431"/>
      <c r="K88" s="439"/>
      <c r="L88" s="431"/>
      <c r="M88" s="431"/>
      <c r="N88" s="439"/>
      <c r="O88" s="431"/>
      <c r="P88" s="431"/>
      <c r="Q88" s="439"/>
      <c r="R88" s="431"/>
      <c r="S88" s="431"/>
      <c r="T88" s="439"/>
      <c r="U88" s="431"/>
      <c r="V88" s="431"/>
      <c r="W88" s="439"/>
    </row>
    <row r="89" spans="1:23" ht="14.4" thickBot="1" x14ac:dyDescent="0.3">
      <c r="A89" s="635" t="s">
        <v>131</v>
      </c>
      <c r="B89" s="639"/>
      <c r="C89" s="639"/>
      <c r="D89" s="639"/>
      <c r="E89" s="593"/>
      <c r="F89" s="595"/>
      <c r="G89" s="595"/>
      <c r="H89" s="474">
        <f>SUM(H5:H88)</f>
        <v>100000</v>
      </c>
      <c r="I89" s="413"/>
      <c r="J89" s="413"/>
      <c r="K89" s="418"/>
      <c r="L89" s="413"/>
      <c r="M89" s="413"/>
      <c r="N89" s="418"/>
      <c r="O89" s="413"/>
      <c r="P89" s="413"/>
      <c r="Q89" s="418"/>
      <c r="R89" s="413"/>
      <c r="S89" s="413"/>
      <c r="T89" s="418"/>
      <c r="U89" s="413"/>
      <c r="V89" s="413"/>
      <c r="W89" s="418"/>
    </row>
    <row r="1048365" spans="5:5" x14ac:dyDescent="0.25">
      <c r="E1048365" s="243"/>
    </row>
  </sheetData>
  <sheetProtection algorithmName="SHA-512" hashValue="HXxOPqKuD6W/+kAiF2kpGgwxIRZoziBMTNiJyCPbq1Er2Vg1txVBj/J4zmeHsGyI8a6ga6fI6s7wz4851sOG4Q==" saltValue="Hf4mxJakMyOGKyG1K5ukeA==" spinCount="100000" sheet="1" objects="1" scenarios="1"/>
  <mergeCells count="7">
    <mergeCell ref="U1:W1"/>
    <mergeCell ref="B1:D1"/>
    <mergeCell ref="E1:H1"/>
    <mergeCell ref="I1:K1"/>
    <mergeCell ref="O1:Q1"/>
    <mergeCell ref="R1:T1"/>
    <mergeCell ref="L1:N1"/>
  </mergeCells>
  <phoneticPr fontId="10" type="noConversion"/>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F5BF-17D6-4B64-B4A6-EC1FFA04D001}">
  <sheetPr codeName="Sheet23"/>
  <dimension ref="A1:W1048342"/>
  <sheetViews>
    <sheetView view="pageBreakPreview" zoomScale="115" zoomScaleNormal="100" zoomScaleSheetLayoutView="115" workbookViewId="0">
      <selection activeCell="G30" sqref="G30"/>
    </sheetView>
  </sheetViews>
  <sheetFormatPr defaultRowHeight="13.8" x14ac:dyDescent="0.25"/>
  <cols>
    <col min="1" max="1" width="9.33203125" style="673" customWidth="1"/>
    <col min="2" max="2" width="9" style="673" bestFit="1" customWidth="1"/>
    <col min="3" max="3" width="3.6640625" style="673" customWidth="1"/>
    <col min="4" max="4" width="40.6640625" style="673" customWidth="1"/>
    <col min="5" max="5" width="25.5546875" style="673" bestFit="1" customWidth="1"/>
    <col min="6" max="8" width="20.6640625" style="673" hidden="1" customWidth="1"/>
    <col min="9" max="9" width="10.44140625" style="673" bestFit="1" customWidth="1"/>
    <col min="10" max="10" width="12" style="673" bestFit="1" customWidth="1"/>
    <col min="11" max="11" width="20.6640625" style="673" customWidth="1"/>
    <col min="12" max="12" width="9.6640625" style="673" bestFit="1" customWidth="1"/>
    <col min="13" max="13" width="12" style="673" bestFit="1" customWidth="1"/>
    <col min="14" max="14" width="20.6640625" style="673" customWidth="1"/>
    <col min="15" max="15" width="10.5546875" style="673" bestFit="1" customWidth="1"/>
    <col min="16" max="16" width="12" style="673" bestFit="1" customWidth="1"/>
    <col min="17" max="17" width="20.6640625" style="673" customWidth="1"/>
    <col min="18" max="18" width="10.5546875" style="673" bestFit="1" customWidth="1"/>
    <col min="19" max="19" width="12" style="673" bestFit="1" customWidth="1"/>
    <col min="20" max="20" width="20.6640625" style="673" customWidth="1"/>
    <col min="21" max="21" width="9.6640625" style="673" bestFit="1" customWidth="1"/>
    <col min="22" max="22" width="14.33203125" style="673"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93" customHeight="1" thickBot="1" x14ac:dyDescent="0.3">
      <c r="A1" s="591" t="s">
        <v>1876</v>
      </c>
      <c r="B1" s="1072" t="str">
        <f>'C5.3'!B1</f>
        <v>ACSA - BFIA 8202/2026  
FOR: CONTRACTOR APPOINTMENT FOR THE CONSTRUCTION OF UNDERGROUND MAIN WATER LINE AND REHABILITATION OF SERVICE ROADS AT BRAM FISCHER INTERNATIONAL AIRPORT FOR A PERIOD OF 12 MONTHS</v>
      </c>
      <c r="C1" s="1072"/>
      <c r="D1" s="1072"/>
      <c r="E1" s="1073" t="s">
        <v>1877</v>
      </c>
      <c r="F1" s="1073"/>
      <c r="G1" s="1073"/>
      <c r="H1" s="1073"/>
      <c r="I1" s="1073"/>
      <c r="J1" s="1073"/>
      <c r="K1" s="1074"/>
      <c r="L1" s="1071"/>
      <c r="M1" s="1071"/>
      <c r="N1" s="1071"/>
      <c r="O1" s="1071"/>
      <c r="P1" s="1071"/>
      <c r="Q1" s="1071"/>
      <c r="R1" s="1071"/>
      <c r="S1" s="1071"/>
      <c r="T1" s="1071"/>
      <c r="U1" s="1071"/>
      <c r="V1" s="1071"/>
      <c r="W1" s="1110"/>
    </row>
    <row r="2" spans="1:23" ht="14.4" thickBot="1" x14ac:dyDescent="0.3">
      <c r="A2" s="592" t="s">
        <v>23</v>
      </c>
      <c r="B2" s="593"/>
      <c r="C2" s="594"/>
      <c r="D2" s="595" t="s">
        <v>24</v>
      </c>
      <c r="E2" s="595" t="s">
        <v>25</v>
      </c>
      <c r="F2" s="595" t="s">
        <v>26</v>
      </c>
      <c r="G2" s="595" t="s">
        <v>27</v>
      </c>
      <c r="H2" s="595" t="s">
        <v>28</v>
      </c>
      <c r="I2" s="595" t="s">
        <v>26</v>
      </c>
      <c r="J2" s="595" t="s">
        <v>27</v>
      </c>
      <c r="K2" s="596" t="s">
        <v>28</v>
      </c>
      <c r="L2" s="675"/>
      <c r="M2" s="675"/>
      <c r="N2" s="675"/>
      <c r="O2" s="675"/>
      <c r="P2" s="675"/>
      <c r="Q2" s="675"/>
      <c r="R2" s="675"/>
      <c r="S2" s="675"/>
      <c r="T2" s="675"/>
      <c r="U2" s="675"/>
      <c r="V2" s="675"/>
      <c r="W2" s="913"/>
    </row>
    <row r="3" spans="1:23" x14ac:dyDescent="0.25">
      <c r="A3" s="772"/>
      <c r="B3" s="773"/>
      <c r="C3" s="875"/>
      <c r="D3" s="776"/>
      <c r="E3" s="775"/>
      <c r="F3" s="775"/>
      <c r="G3" s="775"/>
      <c r="H3" s="776"/>
      <c r="I3" s="775"/>
      <c r="J3" s="775"/>
      <c r="K3" s="777"/>
      <c r="L3" s="375"/>
      <c r="M3" s="375"/>
      <c r="N3" s="375"/>
      <c r="O3" s="413"/>
      <c r="P3" s="413"/>
      <c r="Q3" s="375"/>
      <c r="R3" s="413"/>
      <c r="S3" s="413"/>
      <c r="T3" s="375"/>
      <c r="U3" s="413"/>
      <c r="V3" s="413"/>
      <c r="W3" s="914"/>
    </row>
    <row r="4" spans="1:23" hidden="1" x14ac:dyDescent="0.25">
      <c r="A4" s="741" t="s">
        <v>1878</v>
      </c>
      <c r="B4" s="742"/>
      <c r="C4" s="743"/>
      <c r="D4" s="27" t="s">
        <v>5407</v>
      </c>
      <c r="E4" s="15"/>
      <c r="F4" s="15"/>
      <c r="G4" s="15"/>
      <c r="H4" s="122"/>
      <c r="I4" s="15"/>
      <c r="J4" s="15"/>
      <c r="K4" s="879"/>
      <c r="L4" s="439"/>
      <c r="M4" s="439"/>
      <c r="N4" s="439"/>
      <c r="O4" s="431"/>
      <c r="P4" s="431"/>
      <c r="Q4" s="439"/>
      <c r="R4" s="431"/>
      <c r="S4" s="431"/>
      <c r="T4" s="439"/>
      <c r="U4" s="431"/>
      <c r="V4" s="431"/>
      <c r="W4" s="915"/>
    </row>
    <row r="5" spans="1:23" ht="26.4" hidden="1" x14ac:dyDescent="0.25">
      <c r="A5" s="741"/>
      <c r="B5" s="742" t="s">
        <v>1879</v>
      </c>
      <c r="C5" s="743"/>
      <c r="D5" s="28" t="s">
        <v>5408</v>
      </c>
      <c r="E5" s="15" t="s">
        <v>60</v>
      </c>
      <c r="F5" s="15"/>
      <c r="G5" s="124"/>
      <c r="H5" s="467">
        <f>F5*G5</f>
        <v>0</v>
      </c>
      <c r="I5" s="15"/>
      <c r="J5" s="124"/>
      <c r="K5" s="517">
        <f>I5*J5</f>
        <v>0</v>
      </c>
      <c r="L5" s="418"/>
      <c r="M5" s="418"/>
      <c r="N5" s="418"/>
      <c r="O5" s="431"/>
      <c r="P5" s="432"/>
      <c r="Q5" s="418"/>
      <c r="R5" s="431"/>
      <c r="S5" s="432"/>
      <c r="T5" s="418"/>
      <c r="U5" s="431"/>
      <c r="V5" s="432"/>
      <c r="W5" s="438"/>
    </row>
    <row r="6" spans="1:23" ht="39.6" hidden="1" x14ac:dyDescent="0.25">
      <c r="A6" s="741"/>
      <c r="B6" s="742" t="s">
        <v>1880</v>
      </c>
      <c r="C6" s="743"/>
      <c r="D6" s="28" t="s">
        <v>5409</v>
      </c>
      <c r="E6" s="15" t="s">
        <v>60</v>
      </c>
      <c r="F6" s="15"/>
      <c r="G6" s="124"/>
      <c r="H6" s="467">
        <f>F6*G6</f>
        <v>0</v>
      </c>
      <c r="I6" s="15"/>
      <c r="J6" s="124"/>
      <c r="K6" s="517">
        <f>I6*J6</f>
        <v>0</v>
      </c>
      <c r="L6" s="418"/>
      <c r="M6" s="418"/>
      <c r="N6" s="418"/>
      <c r="O6" s="431"/>
      <c r="P6" s="432"/>
      <c r="Q6" s="418"/>
      <c r="R6" s="431"/>
      <c r="S6" s="432"/>
      <c r="T6" s="418"/>
      <c r="U6" s="431"/>
      <c r="V6" s="432"/>
      <c r="W6" s="438"/>
    </row>
    <row r="7" spans="1:23" x14ac:dyDescent="0.25">
      <c r="A7" s="741" t="s">
        <v>1881</v>
      </c>
      <c r="B7" s="742"/>
      <c r="C7" s="743"/>
      <c r="D7" s="27" t="s">
        <v>1882</v>
      </c>
      <c r="E7" s="15"/>
      <c r="F7" s="15"/>
      <c r="G7" s="124"/>
      <c r="H7" s="123"/>
      <c r="I7" s="15"/>
      <c r="J7" s="124"/>
      <c r="K7" s="536"/>
      <c r="L7" s="907"/>
      <c r="M7" s="909"/>
      <c r="N7" s="418"/>
      <c r="O7" s="431"/>
      <c r="P7" s="432"/>
      <c r="Q7" s="441"/>
      <c r="R7" s="431"/>
      <c r="S7" s="432"/>
      <c r="T7" s="441"/>
      <c r="U7" s="431"/>
      <c r="V7" s="432"/>
      <c r="W7" s="446"/>
    </row>
    <row r="8" spans="1:23" ht="39.6" x14ac:dyDescent="0.25">
      <c r="A8" s="741"/>
      <c r="B8" s="742" t="s">
        <v>1883</v>
      </c>
      <c r="C8" s="743"/>
      <c r="D8" s="28" t="s">
        <v>5410</v>
      </c>
      <c r="E8" s="15" t="s">
        <v>60</v>
      </c>
      <c r="F8" s="15">
        <f>((11000*0.125*1.1)+(2000*0.15*1.15))+594</f>
        <v>2451.5</v>
      </c>
      <c r="G8" s="124">
        <v>45</v>
      </c>
      <c r="H8" s="467">
        <f>F8*G8</f>
        <v>110317.5</v>
      </c>
      <c r="I8" s="898">
        <v>132</v>
      </c>
      <c r="J8" s="890"/>
      <c r="K8" s="517">
        <f t="shared" ref="K8:K10" si="0">I8*J8</f>
        <v>0</v>
      </c>
      <c r="L8" s="431"/>
      <c r="M8" s="431"/>
      <c r="N8" s="418"/>
      <c r="O8" s="907"/>
      <c r="P8" s="432"/>
      <c r="Q8" s="418"/>
      <c r="R8" s="907"/>
      <c r="S8" s="432"/>
      <c r="T8" s="418"/>
      <c r="U8" s="907"/>
      <c r="V8" s="432"/>
      <c r="W8" s="438"/>
    </row>
    <row r="9" spans="1:23" ht="39.6" x14ac:dyDescent="0.25">
      <c r="A9" s="741"/>
      <c r="B9" s="742"/>
      <c r="C9" s="743"/>
      <c r="D9" s="28" t="s">
        <v>5411</v>
      </c>
      <c r="E9" s="15" t="s">
        <v>60</v>
      </c>
      <c r="F9" s="15"/>
      <c r="G9" s="124"/>
      <c r="H9" s="467"/>
      <c r="I9" s="898">
        <v>1479.53</v>
      </c>
      <c r="J9" s="890"/>
      <c r="K9" s="517">
        <f t="shared" si="0"/>
        <v>0</v>
      </c>
      <c r="L9" s="431"/>
      <c r="M9" s="431"/>
      <c r="N9" s="418"/>
      <c r="O9" s="907"/>
      <c r="P9" s="432"/>
      <c r="Q9" s="418"/>
      <c r="R9" s="907"/>
      <c r="S9" s="432"/>
      <c r="T9" s="418"/>
      <c r="U9" s="907"/>
      <c r="V9" s="432"/>
      <c r="W9" s="438"/>
    </row>
    <row r="10" spans="1:23" ht="39.6" x14ac:dyDescent="0.25">
      <c r="A10" s="741"/>
      <c r="B10" s="742"/>
      <c r="C10" s="743"/>
      <c r="D10" s="28" t="s">
        <v>5412</v>
      </c>
      <c r="E10" s="15" t="s">
        <v>60</v>
      </c>
      <c r="F10" s="15"/>
      <c r="G10" s="124"/>
      <c r="H10" s="467"/>
      <c r="I10" s="898">
        <f>316.38+316.38</f>
        <v>632.76</v>
      </c>
      <c r="J10" s="890"/>
      <c r="K10" s="517">
        <f t="shared" si="0"/>
        <v>0</v>
      </c>
      <c r="L10" s="431"/>
      <c r="M10" s="431"/>
      <c r="N10" s="418"/>
      <c r="O10" s="907"/>
      <c r="P10" s="432"/>
      <c r="Q10" s="418"/>
      <c r="R10" s="907"/>
      <c r="S10" s="432"/>
      <c r="T10" s="418"/>
      <c r="U10" s="907"/>
      <c r="V10" s="432"/>
      <c r="W10" s="438"/>
    </row>
    <row r="11" spans="1:23" ht="39.6" hidden="1" x14ac:dyDescent="0.25">
      <c r="A11" s="741"/>
      <c r="B11" s="742"/>
      <c r="C11" s="743"/>
      <c r="D11" s="916" t="s">
        <v>4802</v>
      </c>
      <c r="E11" s="15" t="s">
        <v>60</v>
      </c>
      <c r="F11" s="15">
        <f>((12600*0.15*1.15))</f>
        <v>2173.5</v>
      </c>
      <c r="G11" s="124">
        <v>45</v>
      </c>
      <c r="H11" s="467">
        <f>F11*G11</f>
        <v>97807.5</v>
      </c>
      <c r="I11" s="15"/>
      <c r="J11" s="461"/>
      <c r="K11" s="517"/>
      <c r="L11" s="431"/>
      <c r="M11" s="431"/>
      <c r="N11" s="418"/>
      <c r="O11" s="431"/>
      <c r="P11" s="432"/>
      <c r="Q11" s="418"/>
      <c r="R11" s="431"/>
      <c r="S11" s="432"/>
      <c r="T11" s="418"/>
      <c r="U11" s="907"/>
      <c r="V11" s="432"/>
      <c r="W11" s="438"/>
    </row>
    <row r="12" spans="1:23" ht="52.8" hidden="1" x14ac:dyDescent="0.25">
      <c r="A12" s="741"/>
      <c r="B12" s="742" t="s">
        <v>1884</v>
      </c>
      <c r="C12" s="743"/>
      <c r="D12" s="28" t="s">
        <v>5413</v>
      </c>
      <c r="E12" s="15" t="s">
        <v>60</v>
      </c>
      <c r="F12" s="15"/>
      <c r="G12" s="124"/>
      <c r="H12" s="467">
        <f>F12*G12</f>
        <v>0</v>
      </c>
      <c r="I12" s="15"/>
      <c r="J12" s="461"/>
      <c r="K12" s="517">
        <f>I12*J12</f>
        <v>0</v>
      </c>
      <c r="L12" s="431"/>
      <c r="M12" s="432"/>
      <c r="N12" s="418"/>
      <c r="O12" s="431"/>
      <c r="P12" s="432"/>
      <c r="Q12" s="418"/>
      <c r="R12" s="431"/>
      <c r="S12" s="432"/>
      <c r="T12" s="418"/>
      <c r="U12" s="431"/>
      <c r="V12" s="432"/>
      <c r="W12" s="438"/>
    </row>
    <row r="13" spans="1:23" ht="39.6" hidden="1" x14ac:dyDescent="0.25">
      <c r="A13" s="741" t="s">
        <v>1885</v>
      </c>
      <c r="B13" s="742"/>
      <c r="C13" s="743"/>
      <c r="D13" s="27" t="s">
        <v>5414</v>
      </c>
      <c r="E13" s="15" t="s">
        <v>60</v>
      </c>
      <c r="F13" s="15"/>
      <c r="G13" s="124"/>
      <c r="H13" s="467">
        <f>F13*G13</f>
        <v>0</v>
      </c>
      <c r="I13" s="15"/>
      <c r="J13" s="461"/>
      <c r="K13" s="517">
        <f>I13*J13</f>
        <v>0</v>
      </c>
      <c r="L13" s="431"/>
      <c r="M13" s="432"/>
      <c r="N13" s="418"/>
      <c r="O13" s="431"/>
      <c r="P13" s="432"/>
      <c r="Q13" s="418"/>
      <c r="R13" s="431"/>
      <c r="S13" s="432"/>
      <c r="T13" s="418"/>
      <c r="U13" s="431"/>
      <c r="V13" s="432"/>
      <c r="W13" s="438"/>
    </row>
    <row r="14" spans="1:23" ht="26.4" hidden="1" x14ac:dyDescent="0.25">
      <c r="A14" s="741" t="s">
        <v>1886</v>
      </c>
      <c r="B14" s="742"/>
      <c r="C14" s="743"/>
      <c r="D14" s="27" t="s">
        <v>5415</v>
      </c>
      <c r="E14" s="15" t="s">
        <v>60</v>
      </c>
      <c r="F14" s="15"/>
      <c r="G14" s="124"/>
      <c r="H14" s="467">
        <f>F14*G14</f>
        <v>0</v>
      </c>
      <c r="I14" s="15"/>
      <c r="J14" s="461"/>
      <c r="K14" s="517">
        <f>I14*J14</f>
        <v>0</v>
      </c>
      <c r="L14" s="431"/>
      <c r="M14" s="432"/>
      <c r="N14" s="418"/>
      <c r="O14" s="431"/>
      <c r="P14" s="432"/>
      <c r="Q14" s="418"/>
      <c r="R14" s="431"/>
      <c r="S14" s="432"/>
      <c r="T14" s="418"/>
      <c r="U14" s="431"/>
      <c r="V14" s="432"/>
      <c r="W14" s="438"/>
    </row>
    <row r="15" spans="1:23" ht="26.4" x14ac:dyDescent="0.25">
      <c r="A15" s="741" t="s">
        <v>1887</v>
      </c>
      <c r="B15" s="742"/>
      <c r="C15" s="743"/>
      <c r="D15" s="27" t="s">
        <v>1888</v>
      </c>
      <c r="E15" s="15"/>
      <c r="F15" s="15"/>
      <c r="G15" s="124"/>
      <c r="H15" s="123"/>
      <c r="I15" s="15"/>
      <c r="J15" s="461"/>
      <c r="K15" s="536"/>
      <c r="L15" s="431"/>
      <c r="M15" s="432"/>
      <c r="N15" s="441"/>
      <c r="O15" s="431"/>
      <c r="P15" s="432"/>
      <c r="Q15" s="441"/>
      <c r="R15" s="431"/>
      <c r="S15" s="432"/>
      <c r="T15" s="441"/>
      <c r="U15" s="431"/>
      <c r="V15" s="432"/>
      <c r="W15" s="446"/>
    </row>
    <row r="16" spans="1:23" ht="26.4" x14ac:dyDescent="0.25">
      <c r="A16" s="741"/>
      <c r="B16" s="742" t="s">
        <v>1889</v>
      </c>
      <c r="C16" s="743"/>
      <c r="D16" s="28" t="s">
        <v>5416</v>
      </c>
      <c r="E16" s="15"/>
      <c r="F16" s="15"/>
      <c r="G16" s="124"/>
      <c r="H16" s="123"/>
      <c r="I16" s="15"/>
      <c r="J16" s="461"/>
      <c r="K16" s="536"/>
      <c r="L16" s="431"/>
      <c r="M16" s="432"/>
      <c r="N16" s="441"/>
      <c r="O16" s="431"/>
      <c r="P16" s="432"/>
      <c r="Q16" s="441"/>
      <c r="R16" s="431"/>
      <c r="S16" s="432"/>
      <c r="T16" s="441"/>
      <c r="U16" s="431"/>
      <c r="V16" s="432"/>
      <c r="W16" s="446"/>
    </row>
    <row r="17" spans="1:23" x14ac:dyDescent="0.25">
      <c r="A17" s="741"/>
      <c r="B17" s="742"/>
      <c r="C17" s="743" t="s">
        <v>86</v>
      </c>
      <c r="D17" s="28" t="s">
        <v>1890</v>
      </c>
      <c r="E17" s="15" t="s">
        <v>619</v>
      </c>
      <c r="F17" s="15"/>
      <c r="G17" s="124"/>
      <c r="H17" s="467">
        <f>F17*G17</f>
        <v>0</v>
      </c>
      <c r="I17" s="917">
        <f>(I8+I9+I10)*2.3*3%</f>
        <v>154.85600999999997</v>
      </c>
      <c r="J17" s="511"/>
      <c r="K17" s="517">
        <f>I17*J17</f>
        <v>0</v>
      </c>
      <c r="L17" s="918"/>
      <c r="M17" s="416"/>
      <c r="N17" s="418"/>
      <c r="O17" s="918"/>
      <c r="P17" s="416"/>
      <c r="Q17" s="418"/>
      <c r="R17" s="918"/>
      <c r="S17" s="416"/>
      <c r="T17" s="418"/>
      <c r="U17" s="918"/>
      <c r="V17" s="416"/>
      <c r="W17" s="438"/>
    </row>
    <row r="18" spans="1:23" ht="26.4" hidden="1" x14ac:dyDescent="0.25">
      <c r="A18" s="741"/>
      <c r="B18" s="742"/>
      <c r="C18" s="743" t="s">
        <v>89</v>
      </c>
      <c r="D18" s="28" t="s">
        <v>1891</v>
      </c>
      <c r="E18" s="15" t="s">
        <v>619</v>
      </c>
      <c r="F18" s="15"/>
      <c r="G18" s="124"/>
      <c r="H18" s="467">
        <f>F18*G18</f>
        <v>0</v>
      </c>
      <c r="I18" s="15"/>
      <c r="J18" s="461"/>
      <c r="K18" s="517">
        <f>I18*J18</f>
        <v>0</v>
      </c>
      <c r="L18" s="431"/>
      <c r="M18" s="432"/>
      <c r="N18" s="418"/>
      <c r="O18" s="431"/>
      <c r="P18" s="432"/>
      <c r="Q18" s="418"/>
      <c r="R18" s="431"/>
      <c r="S18" s="432"/>
      <c r="T18" s="418"/>
      <c r="U18" s="431"/>
      <c r="V18" s="432"/>
      <c r="W18" s="438"/>
    </row>
    <row r="19" spans="1:23" ht="52.8" hidden="1" x14ac:dyDescent="0.25">
      <c r="A19" s="741"/>
      <c r="B19" s="742" t="s">
        <v>1892</v>
      </c>
      <c r="C19" s="743"/>
      <c r="D19" s="28" t="s">
        <v>5417</v>
      </c>
      <c r="E19" s="15"/>
      <c r="F19" s="15"/>
      <c r="G19" s="124"/>
      <c r="H19" s="123"/>
      <c r="I19" s="15"/>
      <c r="J19" s="461"/>
      <c r="K19" s="536"/>
      <c r="L19" s="431"/>
      <c r="M19" s="432"/>
      <c r="N19" s="441"/>
      <c r="O19" s="431"/>
      <c r="P19" s="432"/>
      <c r="Q19" s="441"/>
      <c r="R19" s="431"/>
      <c r="S19" s="432"/>
      <c r="T19" s="441"/>
      <c r="U19" s="431"/>
      <c r="V19" s="432"/>
      <c r="W19" s="446"/>
    </row>
    <row r="20" spans="1:23" hidden="1" x14ac:dyDescent="0.25">
      <c r="A20" s="741"/>
      <c r="B20" s="742"/>
      <c r="C20" s="743" t="s">
        <v>86</v>
      </c>
      <c r="D20" s="28" t="s">
        <v>1890</v>
      </c>
      <c r="E20" s="15" t="s">
        <v>619</v>
      </c>
      <c r="F20" s="15"/>
      <c r="G20" s="124"/>
      <c r="H20" s="467">
        <f>F20*G20</f>
        <v>0</v>
      </c>
      <c r="I20" s="15"/>
      <c r="J20" s="461"/>
      <c r="K20" s="517">
        <f>I20*J20</f>
        <v>0</v>
      </c>
      <c r="L20" s="431"/>
      <c r="M20" s="432"/>
      <c r="N20" s="418"/>
      <c r="O20" s="431"/>
      <c r="P20" s="432"/>
      <c r="Q20" s="418"/>
      <c r="R20" s="431"/>
      <c r="S20" s="432"/>
      <c r="T20" s="418"/>
      <c r="U20" s="431"/>
      <c r="V20" s="432"/>
      <c r="W20" s="438"/>
    </row>
    <row r="21" spans="1:23" ht="26.4" hidden="1" x14ac:dyDescent="0.25">
      <c r="A21" s="741"/>
      <c r="B21" s="742"/>
      <c r="C21" s="743" t="s">
        <v>89</v>
      </c>
      <c r="D21" s="28" t="s">
        <v>1891</v>
      </c>
      <c r="E21" s="15" t="s">
        <v>619</v>
      </c>
      <c r="F21" s="15"/>
      <c r="G21" s="124"/>
      <c r="H21" s="467">
        <f>F21*G21</f>
        <v>0</v>
      </c>
      <c r="I21" s="15"/>
      <c r="J21" s="461"/>
      <c r="K21" s="517">
        <f>I21*J21</f>
        <v>0</v>
      </c>
      <c r="L21" s="431"/>
      <c r="M21" s="432"/>
      <c r="N21" s="418"/>
      <c r="O21" s="431"/>
      <c r="P21" s="432"/>
      <c r="Q21" s="418"/>
      <c r="R21" s="431"/>
      <c r="S21" s="432"/>
      <c r="T21" s="418"/>
      <c r="U21" s="431"/>
      <c r="V21" s="432"/>
      <c r="W21" s="438"/>
    </row>
    <row r="22" spans="1:23" ht="26.4" hidden="1" x14ac:dyDescent="0.25">
      <c r="A22" s="741" t="s">
        <v>1893</v>
      </c>
      <c r="B22" s="742"/>
      <c r="C22" s="743"/>
      <c r="D22" s="27" t="s">
        <v>5418</v>
      </c>
      <c r="E22" s="15"/>
      <c r="F22" s="15"/>
      <c r="G22" s="124"/>
      <c r="H22" s="123"/>
      <c r="I22" s="15"/>
      <c r="J22" s="461"/>
      <c r="K22" s="536"/>
      <c r="L22" s="431"/>
      <c r="M22" s="432"/>
      <c r="N22" s="441"/>
      <c r="O22" s="431"/>
      <c r="P22" s="432"/>
      <c r="Q22" s="441"/>
      <c r="R22" s="431"/>
      <c r="S22" s="432"/>
      <c r="T22" s="441"/>
      <c r="U22" s="431"/>
      <c r="V22" s="432"/>
      <c r="W22" s="446"/>
    </row>
    <row r="23" spans="1:23" hidden="1" x14ac:dyDescent="0.25">
      <c r="A23" s="741"/>
      <c r="B23" s="742" t="s">
        <v>1894</v>
      </c>
      <c r="C23" s="743"/>
      <c r="D23" s="28" t="s">
        <v>1577</v>
      </c>
      <c r="E23" s="15" t="s">
        <v>619</v>
      </c>
      <c r="F23" s="15"/>
      <c r="G23" s="124"/>
      <c r="H23" s="467">
        <f>F23*G23</f>
        <v>0</v>
      </c>
      <c r="I23" s="15"/>
      <c r="J23" s="461"/>
      <c r="K23" s="517">
        <f>I23*J23</f>
        <v>0</v>
      </c>
      <c r="L23" s="431"/>
      <c r="M23" s="432"/>
      <c r="N23" s="418"/>
      <c r="O23" s="431"/>
      <c r="P23" s="432"/>
      <c r="Q23" s="418"/>
      <c r="R23" s="431"/>
      <c r="S23" s="432"/>
      <c r="T23" s="418"/>
      <c r="U23" s="431"/>
      <c r="V23" s="432"/>
      <c r="W23" s="438"/>
    </row>
    <row r="24" spans="1:23" hidden="1" x14ac:dyDescent="0.25">
      <c r="A24" s="741"/>
      <c r="B24" s="742" t="s">
        <v>1895</v>
      </c>
      <c r="C24" s="743"/>
      <c r="D24" s="28" t="s">
        <v>1896</v>
      </c>
      <c r="E24" s="15" t="s">
        <v>619</v>
      </c>
      <c r="F24" s="15"/>
      <c r="G24" s="124"/>
      <c r="H24" s="467">
        <f>F24*G24</f>
        <v>0</v>
      </c>
      <c r="I24" s="15"/>
      <c r="J24" s="461"/>
      <c r="K24" s="517">
        <f>I24*J24</f>
        <v>0</v>
      </c>
      <c r="L24" s="431"/>
      <c r="M24" s="432"/>
      <c r="N24" s="418"/>
      <c r="O24" s="431"/>
      <c r="P24" s="432"/>
      <c r="Q24" s="418"/>
      <c r="R24" s="431"/>
      <c r="S24" s="432"/>
      <c r="T24" s="418"/>
      <c r="U24" s="431"/>
      <c r="V24" s="432"/>
      <c r="W24" s="438"/>
    </row>
    <row r="25" spans="1:23" hidden="1" x14ac:dyDescent="0.25">
      <c r="A25" s="741" t="s">
        <v>1897</v>
      </c>
      <c r="B25" s="742"/>
      <c r="C25" s="743"/>
      <c r="D25" s="27" t="s">
        <v>5419</v>
      </c>
      <c r="E25" s="15"/>
      <c r="F25" s="15"/>
      <c r="G25" s="124"/>
      <c r="H25" s="467"/>
      <c r="I25" s="15"/>
      <c r="J25" s="461"/>
      <c r="K25" s="517"/>
      <c r="L25" s="431"/>
      <c r="M25" s="432"/>
      <c r="N25" s="418"/>
      <c r="O25" s="431"/>
      <c r="P25" s="432"/>
      <c r="Q25" s="418"/>
      <c r="R25" s="431"/>
      <c r="S25" s="432"/>
      <c r="T25" s="418"/>
      <c r="U25" s="431"/>
      <c r="V25" s="432"/>
      <c r="W25" s="438"/>
    </row>
    <row r="26" spans="1:23" ht="39.6" hidden="1" x14ac:dyDescent="0.25">
      <c r="A26" s="741"/>
      <c r="B26" s="742" t="s">
        <v>1898</v>
      </c>
      <c r="C26" s="743"/>
      <c r="D26" s="28" t="s">
        <v>5420</v>
      </c>
      <c r="E26" s="10" t="s">
        <v>1202</v>
      </c>
      <c r="F26" s="15"/>
      <c r="G26" s="124"/>
      <c r="H26" s="467">
        <f>F26*G26</f>
        <v>0</v>
      </c>
      <c r="I26" s="917"/>
      <c r="J26" s="461"/>
      <c r="K26" s="517"/>
      <c r="L26" s="431"/>
      <c r="M26" s="432"/>
      <c r="N26" s="418"/>
      <c r="O26" s="431"/>
      <c r="P26" s="432"/>
      <c r="Q26" s="418"/>
      <c r="R26" s="431"/>
      <c r="S26" s="432"/>
      <c r="T26" s="418"/>
      <c r="U26" s="907"/>
      <c r="V26" s="416"/>
      <c r="W26" s="438"/>
    </row>
    <row r="27" spans="1:23" ht="52.8" hidden="1" x14ac:dyDescent="0.25">
      <c r="A27" s="741"/>
      <c r="B27" s="742" t="s">
        <v>1899</v>
      </c>
      <c r="C27" s="743"/>
      <c r="D27" s="28" t="s">
        <v>5421</v>
      </c>
      <c r="E27" s="10" t="s">
        <v>1202</v>
      </c>
      <c r="F27" s="15"/>
      <c r="G27" s="124"/>
      <c r="H27" s="467">
        <f>F27*G27</f>
        <v>0</v>
      </c>
      <c r="I27" s="15"/>
      <c r="J27" s="461"/>
      <c r="K27" s="517">
        <f>I27*J27</f>
        <v>0</v>
      </c>
      <c r="L27" s="431"/>
      <c r="M27" s="432"/>
      <c r="N27" s="418"/>
      <c r="O27" s="431"/>
      <c r="P27" s="432"/>
      <c r="Q27" s="418"/>
      <c r="R27" s="431"/>
      <c r="S27" s="432"/>
      <c r="T27" s="418"/>
      <c r="U27" s="431"/>
      <c r="V27" s="432"/>
      <c r="W27" s="438"/>
    </row>
    <row r="28" spans="1:23" ht="26.4" hidden="1" x14ac:dyDescent="0.25">
      <c r="A28" s="741" t="s">
        <v>1900</v>
      </c>
      <c r="B28" s="742"/>
      <c r="C28" s="743"/>
      <c r="D28" s="27" t="s">
        <v>5422</v>
      </c>
      <c r="E28" s="15"/>
      <c r="F28" s="15"/>
      <c r="G28" s="124"/>
      <c r="H28" s="123"/>
      <c r="I28" s="15"/>
      <c r="J28" s="461"/>
      <c r="K28" s="536"/>
      <c r="L28" s="431"/>
      <c r="M28" s="432"/>
      <c r="N28" s="441"/>
      <c r="O28" s="431"/>
      <c r="P28" s="432"/>
      <c r="Q28" s="441"/>
      <c r="R28" s="431"/>
      <c r="S28" s="432"/>
      <c r="T28" s="441"/>
      <c r="U28" s="431"/>
      <c r="V28" s="432"/>
      <c r="W28" s="446"/>
    </row>
    <row r="29" spans="1:23" hidden="1" x14ac:dyDescent="0.25">
      <c r="A29" s="741"/>
      <c r="B29" s="742" t="s">
        <v>1901</v>
      </c>
      <c r="C29" s="743"/>
      <c r="D29" s="28" t="s">
        <v>1902</v>
      </c>
      <c r="E29" s="10" t="s">
        <v>1202</v>
      </c>
      <c r="F29" s="15"/>
      <c r="G29" s="124"/>
      <c r="H29" s="467">
        <f>F29*G29</f>
        <v>0</v>
      </c>
      <c r="I29" s="15"/>
      <c r="J29" s="461"/>
      <c r="K29" s="517">
        <f>I29*J29</f>
        <v>0</v>
      </c>
      <c r="L29" s="431"/>
      <c r="M29" s="432"/>
      <c r="N29" s="418"/>
      <c r="O29" s="431"/>
      <c r="P29" s="432"/>
      <c r="Q29" s="418"/>
      <c r="R29" s="431"/>
      <c r="S29" s="432"/>
      <c r="T29" s="418"/>
      <c r="U29" s="431"/>
      <c r="V29" s="432"/>
      <c r="W29" s="438"/>
    </row>
    <row r="30" spans="1:23" hidden="1" x14ac:dyDescent="0.25">
      <c r="A30" s="741"/>
      <c r="B30" s="742" t="s">
        <v>1903</v>
      </c>
      <c r="C30" s="743"/>
      <c r="D30" s="28" t="s">
        <v>1904</v>
      </c>
      <c r="E30" s="10" t="s">
        <v>1202</v>
      </c>
      <c r="F30" s="15"/>
      <c r="G30" s="124"/>
      <c r="H30" s="467">
        <f>F30*G30</f>
        <v>0</v>
      </c>
      <c r="I30" s="15"/>
      <c r="J30" s="461"/>
      <c r="K30" s="517">
        <f>I30*J30</f>
        <v>0</v>
      </c>
      <c r="L30" s="431"/>
      <c r="M30" s="432"/>
      <c r="N30" s="418"/>
      <c r="O30" s="431"/>
      <c r="P30" s="432"/>
      <c r="Q30" s="418"/>
      <c r="R30" s="431"/>
      <c r="S30" s="432"/>
      <c r="T30" s="418"/>
      <c r="U30" s="431"/>
      <c r="V30" s="432"/>
      <c r="W30" s="438"/>
    </row>
    <row r="31" spans="1:23" hidden="1" x14ac:dyDescent="0.25">
      <c r="A31" s="741"/>
      <c r="B31" s="742" t="s">
        <v>1905</v>
      </c>
      <c r="C31" s="743"/>
      <c r="D31" s="28" t="s">
        <v>1906</v>
      </c>
      <c r="E31" s="10" t="s">
        <v>1202</v>
      </c>
      <c r="F31" s="15"/>
      <c r="G31" s="124"/>
      <c r="H31" s="467">
        <f>F31*G31</f>
        <v>0</v>
      </c>
      <c r="I31" s="15"/>
      <c r="J31" s="461"/>
      <c r="K31" s="517">
        <f>I31*J31</f>
        <v>0</v>
      </c>
      <c r="L31" s="431"/>
      <c r="M31" s="432"/>
      <c r="N31" s="418"/>
      <c r="O31" s="431"/>
      <c r="P31" s="432"/>
      <c r="Q31" s="418"/>
      <c r="R31" s="431"/>
      <c r="S31" s="432"/>
      <c r="T31" s="418"/>
      <c r="U31" s="431"/>
      <c r="V31" s="432"/>
      <c r="W31" s="438"/>
    </row>
    <row r="32" spans="1:23" hidden="1" x14ac:dyDescent="0.25">
      <c r="A32" s="741"/>
      <c r="B32" s="742" t="s">
        <v>1907</v>
      </c>
      <c r="C32" s="743"/>
      <c r="D32" s="28" t="s">
        <v>5405</v>
      </c>
      <c r="E32" s="10" t="s">
        <v>1202</v>
      </c>
      <c r="F32" s="15"/>
      <c r="G32" s="124"/>
      <c r="H32" s="467">
        <f>F32*G32</f>
        <v>0</v>
      </c>
      <c r="I32" s="15"/>
      <c r="J32" s="461"/>
      <c r="K32" s="517">
        <f>I32*J32</f>
        <v>0</v>
      </c>
      <c r="L32" s="431"/>
      <c r="M32" s="432"/>
      <c r="N32" s="418"/>
      <c r="O32" s="431"/>
      <c r="P32" s="432"/>
      <c r="Q32" s="418"/>
      <c r="R32" s="431"/>
      <c r="S32" s="432"/>
      <c r="T32" s="418"/>
      <c r="U32" s="431"/>
      <c r="V32" s="432"/>
      <c r="W32" s="438"/>
    </row>
    <row r="33" spans="1:23" hidden="1" x14ac:dyDescent="0.25">
      <c r="A33" s="741" t="s">
        <v>1908</v>
      </c>
      <c r="B33" s="742"/>
      <c r="C33" s="743"/>
      <c r="D33" s="27" t="s">
        <v>1909</v>
      </c>
      <c r="E33" s="15"/>
      <c r="F33" s="15"/>
      <c r="G33" s="124"/>
      <c r="H33" s="123"/>
      <c r="I33" s="15"/>
      <c r="J33" s="461"/>
      <c r="K33" s="536"/>
      <c r="L33" s="431"/>
      <c r="M33" s="432"/>
      <c r="N33" s="441"/>
      <c r="O33" s="431"/>
      <c r="P33" s="432"/>
      <c r="Q33" s="441"/>
      <c r="R33" s="431"/>
      <c r="S33" s="432"/>
      <c r="T33" s="441"/>
      <c r="U33" s="431"/>
      <c r="V33" s="432"/>
      <c r="W33" s="446"/>
    </row>
    <row r="34" spans="1:23" ht="26.4" hidden="1" x14ac:dyDescent="0.25">
      <c r="A34" s="741"/>
      <c r="B34" s="742" t="s">
        <v>1910</v>
      </c>
      <c r="C34" s="743"/>
      <c r="D34" s="28" t="s">
        <v>5423</v>
      </c>
      <c r="E34" s="15" t="s">
        <v>619</v>
      </c>
      <c r="F34" s="15"/>
      <c r="G34" s="124"/>
      <c r="H34" s="467">
        <f>F34*G34</f>
        <v>0</v>
      </c>
      <c r="I34" s="15"/>
      <c r="J34" s="461"/>
      <c r="K34" s="517">
        <f>I34*J34</f>
        <v>0</v>
      </c>
      <c r="L34" s="431"/>
      <c r="M34" s="432"/>
      <c r="N34" s="418"/>
      <c r="O34" s="431"/>
      <c r="P34" s="432"/>
      <c r="Q34" s="418"/>
      <c r="R34" s="431"/>
      <c r="S34" s="432"/>
      <c r="T34" s="418"/>
      <c r="U34" s="431"/>
      <c r="V34" s="432"/>
      <c r="W34" s="438"/>
    </row>
    <row r="35" spans="1:23" ht="39.6" hidden="1" x14ac:dyDescent="0.25">
      <c r="A35" s="741"/>
      <c r="B35" s="742" t="s">
        <v>1911</v>
      </c>
      <c r="C35" s="743"/>
      <c r="D35" s="28" t="s">
        <v>5424</v>
      </c>
      <c r="E35" s="15" t="s">
        <v>619</v>
      </c>
      <c r="F35" s="15"/>
      <c r="G35" s="124"/>
      <c r="H35" s="467">
        <f>F35*G35</f>
        <v>0</v>
      </c>
      <c r="I35" s="15"/>
      <c r="J35" s="461"/>
      <c r="K35" s="517">
        <f>I35*J35</f>
        <v>0</v>
      </c>
      <c r="L35" s="431"/>
      <c r="M35" s="432"/>
      <c r="N35" s="418"/>
      <c r="O35" s="431"/>
      <c r="P35" s="432"/>
      <c r="Q35" s="418"/>
      <c r="R35" s="431"/>
      <c r="S35" s="432"/>
      <c r="T35" s="418"/>
      <c r="U35" s="431"/>
      <c r="V35" s="432"/>
      <c r="W35" s="438"/>
    </row>
    <row r="36" spans="1:23" x14ac:dyDescent="0.25">
      <c r="A36" s="741" t="s">
        <v>1912</v>
      </c>
      <c r="B36" s="742"/>
      <c r="C36" s="743"/>
      <c r="D36" s="27" t="s">
        <v>1913</v>
      </c>
      <c r="E36" s="10" t="s">
        <v>65</v>
      </c>
      <c r="F36" s="15">
        <v>550</v>
      </c>
      <c r="G36" s="124">
        <v>300</v>
      </c>
      <c r="H36" s="467">
        <f>F36*G36</f>
        <v>165000</v>
      </c>
      <c r="I36" s="15">
        <v>500</v>
      </c>
      <c r="J36" s="890"/>
      <c r="K36" s="517">
        <f>I36*J36</f>
        <v>0</v>
      </c>
      <c r="L36" s="431"/>
      <c r="M36" s="432"/>
      <c r="N36" s="418"/>
      <c r="O36" s="431"/>
      <c r="P36" s="432"/>
      <c r="Q36" s="418"/>
      <c r="R36" s="431"/>
      <c r="S36" s="432"/>
      <c r="T36" s="418"/>
      <c r="U36" s="431"/>
      <c r="V36" s="432"/>
      <c r="W36" s="438"/>
    </row>
    <row r="37" spans="1:23" ht="26.4" hidden="1" x14ac:dyDescent="0.25">
      <c r="A37" s="741" t="s">
        <v>1914</v>
      </c>
      <c r="B37" s="742"/>
      <c r="C37" s="743"/>
      <c r="D37" s="27" t="s">
        <v>1915</v>
      </c>
      <c r="E37" s="15" t="s">
        <v>454</v>
      </c>
      <c r="F37" s="15"/>
      <c r="G37" s="124"/>
      <c r="H37" s="467">
        <f>F37*G37</f>
        <v>0</v>
      </c>
      <c r="I37" s="15"/>
      <c r="J37" s="461"/>
      <c r="K37" s="517">
        <f>I37*J37</f>
        <v>0</v>
      </c>
      <c r="L37" s="431"/>
      <c r="M37" s="432"/>
      <c r="N37" s="418"/>
      <c r="O37" s="431"/>
      <c r="P37" s="432"/>
      <c r="Q37" s="418"/>
      <c r="R37" s="431"/>
      <c r="S37" s="432"/>
      <c r="T37" s="418"/>
      <c r="U37" s="431"/>
      <c r="V37" s="432"/>
      <c r="W37" s="438"/>
    </row>
    <row r="38" spans="1:23" ht="26.4" hidden="1" x14ac:dyDescent="0.25">
      <c r="A38" s="741" t="s">
        <v>1916</v>
      </c>
      <c r="B38" s="742"/>
      <c r="C38" s="743"/>
      <c r="D38" s="27" t="s">
        <v>5425</v>
      </c>
      <c r="E38" s="15"/>
      <c r="F38" s="15"/>
      <c r="G38" s="124"/>
      <c r="H38" s="123"/>
      <c r="I38" s="15"/>
      <c r="J38" s="461"/>
      <c r="K38" s="536"/>
      <c r="L38" s="431"/>
      <c r="M38" s="432"/>
      <c r="N38" s="441"/>
      <c r="O38" s="431"/>
      <c r="P38" s="432"/>
      <c r="Q38" s="441"/>
      <c r="R38" s="431"/>
      <c r="S38" s="432"/>
      <c r="T38" s="441"/>
      <c r="U38" s="431"/>
      <c r="V38" s="432"/>
      <c r="W38" s="446"/>
    </row>
    <row r="39" spans="1:23" hidden="1" x14ac:dyDescent="0.25">
      <c r="A39" s="741"/>
      <c r="B39" s="742" t="s">
        <v>1917</v>
      </c>
      <c r="C39" s="743"/>
      <c r="D39" s="28" t="s">
        <v>1918</v>
      </c>
      <c r="E39" s="10" t="s">
        <v>1202</v>
      </c>
      <c r="F39" s="15"/>
      <c r="G39" s="124"/>
      <c r="H39" s="467">
        <f t="shared" ref="H39:H47" si="1">F39*G39</f>
        <v>0</v>
      </c>
      <c r="I39" s="15"/>
      <c r="J39" s="461"/>
      <c r="K39" s="517">
        <f t="shared" ref="K39:K47" si="2">I39*J39</f>
        <v>0</v>
      </c>
      <c r="L39" s="431"/>
      <c r="M39" s="432"/>
      <c r="N39" s="418"/>
      <c r="O39" s="431"/>
      <c r="P39" s="432"/>
      <c r="Q39" s="418"/>
      <c r="R39" s="431"/>
      <c r="S39" s="432"/>
      <c r="T39" s="418"/>
      <c r="U39" s="431"/>
      <c r="V39" s="432"/>
      <c r="W39" s="438"/>
    </row>
    <row r="40" spans="1:23" hidden="1" x14ac:dyDescent="0.25">
      <c r="A40" s="741"/>
      <c r="B40" s="742" t="s">
        <v>1919</v>
      </c>
      <c r="C40" s="743"/>
      <c r="D40" s="28" t="s">
        <v>1920</v>
      </c>
      <c r="E40" s="10" t="s">
        <v>1202</v>
      </c>
      <c r="F40" s="15"/>
      <c r="G40" s="124"/>
      <c r="H40" s="467">
        <f t="shared" si="1"/>
        <v>0</v>
      </c>
      <c r="I40" s="15"/>
      <c r="J40" s="461"/>
      <c r="K40" s="517">
        <f t="shared" si="2"/>
        <v>0</v>
      </c>
      <c r="L40" s="431"/>
      <c r="M40" s="432"/>
      <c r="N40" s="418"/>
      <c r="O40" s="431"/>
      <c r="P40" s="432"/>
      <c r="Q40" s="418"/>
      <c r="R40" s="431"/>
      <c r="S40" s="432"/>
      <c r="T40" s="418"/>
      <c r="U40" s="431"/>
      <c r="V40" s="432"/>
      <c r="W40" s="438"/>
    </row>
    <row r="41" spans="1:23" hidden="1" x14ac:dyDescent="0.25">
      <c r="A41" s="741"/>
      <c r="B41" s="742" t="s">
        <v>1921</v>
      </c>
      <c r="C41" s="743"/>
      <c r="D41" s="28" t="s">
        <v>1922</v>
      </c>
      <c r="E41" s="10" t="s">
        <v>1202</v>
      </c>
      <c r="F41" s="15"/>
      <c r="G41" s="124"/>
      <c r="H41" s="467">
        <f t="shared" si="1"/>
        <v>0</v>
      </c>
      <c r="I41" s="15"/>
      <c r="J41" s="461"/>
      <c r="K41" s="517">
        <f t="shared" si="2"/>
        <v>0</v>
      </c>
      <c r="L41" s="431"/>
      <c r="M41" s="432"/>
      <c r="N41" s="418"/>
      <c r="O41" s="431"/>
      <c r="P41" s="432"/>
      <c r="Q41" s="418"/>
      <c r="R41" s="431"/>
      <c r="S41" s="432"/>
      <c r="T41" s="418"/>
      <c r="U41" s="431"/>
      <c r="V41" s="432"/>
      <c r="W41" s="438"/>
    </row>
    <row r="42" spans="1:23" hidden="1" x14ac:dyDescent="0.25">
      <c r="A42" s="741"/>
      <c r="B42" s="742" t="s">
        <v>1923</v>
      </c>
      <c r="C42" s="743"/>
      <c r="D42" s="28" t="s">
        <v>1924</v>
      </c>
      <c r="E42" s="10" t="s">
        <v>1202</v>
      </c>
      <c r="F42" s="15"/>
      <c r="G42" s="124"/>
      <c r="H42" s="467">
        <f t="shared" si="1"/>
        <v>0</v>
      </c>
      <c r="I42" s="15"/>
      <c r="J42" s="461"/>
      <c r="K42" s="517">
        <f t="shared" si="2"/>
        <v>0</v>
      </c>
      <c r="L42" s="431"/>
      <c r="M42" s="432"/>
      <c r="N42" s="418"/>
      <c r="O42" s="431"/>
      <c r="P42" s="432"/>
      <c r="Q42" s="418"/>
      <c r="R42" s="431"/>
      <c r="S42" s="432"/>
      <c r="T42" s="418"/>
      <c r="U42" s="431"/>
      <c r="V42" s="432"/>
      <c r="W42" s="438"/>
    </row>
    <row r="43" spans="1:23" ht="15.6" hidden="1" x14ac:dyDescent="0.25">
      <c r="A43" s="741" t="s">
        <v>1925</v>
      </c>
      <c r="B43" s="742"/>
      <c r="C43" s="743"/>
      <c r="D43" s="27" t="s">
        <v>5426</v>
      </c>
      <c r="E43" s="15" t="s">
        <v>454</v>
      </c>
      <c r="F43" s="15"/>
      <c r="G43" s="124"/>
      <c r="H43" s="467">
        <f t="shared" si="1"/>
        <v>0</v>
      </c>
      <c r="I43" s="15"/>
      <c r="J43" s="461"/>
      <c r="K43" s="517">
        <f t="shared" si="2"/>
        <v>0</v>
      </c>
      <c r="L43" s="431"/>
      <c r="M43" s="432"/>
      <c r="N43" s="418"/>
      <c r="O43" s="431"/>
      <c r="P43" s="432"/>
      <c r="Q43" s="418"/>
      <c r="R43" s="431"/>
      <c r="S43" s="432"/>
      <c r="T43" s="418"/>
      <c r="U43" s="431"/>
      <c r="V43" s="432"/>
      <c r="W43" s="438"/>
    </row>
    <row r="44" spans="1:23" ht="15.6" x14ac:dyDescent="0.25">
      <c r="A44" s="741" t="s">
        <v>1926</v>
      </c>
      <c r="B44" s="742"/>
      <c r="C44" s="743"/>
      <c r="D44" s="27" t="s">
        <v>1927</v>
      </c>
      <c r="E44" s="15" t="s">
        <v>60</v>
      </c>
      <c r="F44" s="15"/>
      <c r="G44" s="124"/>
      <c r="H44" s="467">
        <f t="shared" si="1"/>
        <v>0</v>
      </c>
      <c r="I44" s="15">
        <v>100</v>
      </c>
      <c r="J44" s="890"/>
      <c r="K44" s="517">
        <f t="shared" si="2"/>
        <v>0</v>
      </c>
      <c r="L44" s="431"/>
      <c r="M44" s="432"/>
      <c r="N44" s="418"/>
      <c r="O44" s="431"/>
      <c r="P44" s="432"/>
      <c r="Q44" s="418"/>
      <c r="R44" s="431"/>
      <c r="S44" s="432"/>
      <c r="T44" s="418"/>
      <c r="U44" s="431"/>
      <c r="V44" s="432"/>
      <c r="W44" s="438"/>
    </row>
    <row r="45" spans="1:23" ht="26.4" hidden="1" x14ac:dyDescent="0.25">
      <c r="A45" s="741" t="s">
        <v>1928</v>
      </c>
      <c r="B45" s="742"/>
      <c r="C45" s="743"/>
      <c r="D45" s="27" t="s">
        <v>5427</v>
      </c>
      <c r="E45" s="15" t="s">
        <v>454</v>
      </c>
      <c r="F45" s="15"/>
      <c r="G45" s="124"/>
      <c r="H45" s="467">
        <f t="shared" si="1"/>
        <v>0</v>
      </c>
      <c r="I45" s="15"/>
      <c r="J45" s="124"/>
      <c r="K45" s="517">
        <f t="shared" si="2"/>
        <v>0</v>
      </c>
      <c r="L45" s="431"/>
      <c r="M45" s="432"/>
      <c r="N45" s="418"/>
      <c r="O45" s="431"/>
      <c r="P45" s="432"/>
      <c r="Q45" s="418"/>
      <c r="R45" s="431"/>
      <c r="S45" s="432"/>
      <c r="T45" s="418"/>
      <c r="U45" s="431"/>
      <c r="V45" s="432"/>
      <c r="W45" s="438"/>
    </row>
    <row r="46" spans="1:23" ht="15.6" hidden="1" x14ac:dyDescent="0.25">
      <c r="A46" s="741" t="s">
        <v>1929</v>
      </c>
      <c r="B46" s="742"/>
      <c r="C46" s="743"/>
      <c r="D46" s="27" t="s">
        <v>1930</v>
      </c>
      <c r="E46" s="15" t="s">
        <v>60</v>
      </c>
      <c r="F46" s="15"/>
      <c r="G46" s="124"/>
      <c r="H46" s="467">
        <f t="shared" si="1"/>
        <v>0</v>
      </c>
      <c r="I46" s="15"/>
      <c r="J46" s="124"/>
      <c r="K46" s="517">
        <f t="shared" si="2"/>
        <v>0</v>
      </c>
      <c r="L46" s="431"/>
      <c r="M46" s="432"/>
      <c r="N46" s="418"/>
      <c r="O46" s="431"/>
      <c r="P46" s="432"/>
      <c r="Q46" s="418"/>
      <c r="R46" s="431"/>
      <c r="S46" s="432"/>
      <c r="T46" s="418"/>
      <c r="U46" s="431"/>
      <c r="V46" s="432"/>
      <c r="W46" s="438"/>
    </row>
    <row r="47" spans="1:23" ht="15.6" hidden="1" x14ac:dyDescent="0.25">
      <c r="A47" s="741" t="s">
        <v>1931</v>
      </c>
      <c r="B47" s="742"/>
      <c r="C47" s="743"/>
      <c r="D47" s="27" t="s">
        <v>1932</v>
      </c>
      <c r="E47" s="15" t="s">
        <v>60</v>
      </c>
      <c r="F47" s="15"/>
      <c r="G47" s="124"/>
      <c r="H47" s="467">
        <f t="shared" si="1"/>
        <v>0</v>
      </c>
      <c r="I47" s="15"/>
      <c r="J47" s="124"/>
      <c r="K47" s="517">
        <f t="shared" si="2"/>
        <v>0</v>
      </c>
      <c r="L47" s="431"/>
      <c r="M47" s="432"/>
      <c r="N47" s="418"/>
      <c r="O47" s="431"/>
      <c r="P47" s="432"/>
      <c r="Q47" s="418"/>
      <c r="R47" s="431"/>
      <c r="S47" s="432"/>
      <c r="T47" s="418"/>
      <c r="U47" s="431"/>
      <c r="V47" s="432"/>
      <c r="W47" s="438"/>
    </row>
    <row r="48" spans="1:23" hidden="1" x14ac:dyDescent="0.25">
      <c r="A48" s="741"/>
      <c r="B48" s="742"/>
      <c r="C48" s="743"/>
      <c r="D48" s="27"/>
      <c r="E48" s="15"/>
      <c r="F48" s="15"/>
      <c r="G48" s="124"/>
      <c r="H48" s="467"/>
      <c r="I48" s="15"/>
      <c r="J48" s="124"/>
      <c r="K48" s="517"/>
      <c r="L48" s="431"/>
      <c r="M48" s="432"/>
      <c r="N48" s="418"/>
      <c r="O48" s="431"/>
      <c r="P48" s="432"/>
      <c r="Q48" s="418"/>
      <c r="R48" s="431"/>
      <c r="S48" s="432"/>
      <c r="T48" s="418"/>
      <c r="U48" s="431"/>
      <c r="V48" s="432"/>
      <c r="W48" s="438"/>
    </row>
    <row r="49" spans="1:23" hidden="1" x14ac:dyDescent="0.25">
      <c r="A49" s="741" t="s">
        <v>4782</v>
      </c>
      <c r="B49" s="742"/>
      <c r="C49" s="743"/>
      <c r="D49" s="27" t="s">
        <v>4783</v>
      </c>
      <c r="E49" s="15"/>
      <c r="F49" s="15"/>
      <c r="G49" s="124"/>
      <c r="H49" s="467"/>
      <c r="I49" s="15"/>
      <c r="J49" s="124"/>
      <c r="K49" s="517"/>
      <c r="L49" s="431"/>
      <c r="M49" s="432"/>
      <c r="N49" s="418"/>
      <c r="O49" s="431"/>
      <c r="P49" s="432"/>
      <c r="Q49" s="418"/>
      <c r="R49" s="431"/>
      <c r="S49" s="432"/>
      <c r="T49" s="418"/>
      <c r="U49" s="431"/>
      <c r="V49" s="432"/>
      <c r="W49" s="438"/>
    </row>
    <row r="50" spans="1:23" ht="26.4" hidden="1" x14ac:dyDescent="0.25">
      <c r="A50" s="741"/>
      <c r="B50" s="742"/>
      <c r="C50" s="743" t="s">
        <v>86</v>
      </c>
      <c r="D50" s="28" t="s">
        <v>4784</v>
      </c>
      <c r="E50" s="15" t="s">
        <v>316</v>
      </c>
      <c r="F50" s="15">
        <v>1</v>
      </c>
      <c r="G50" s="124">
        <v>500000</v>
      </c>
      <c r="H50" s="467">
        <f t="shared" ref="H50:H60" si="3">F50*G50</f>
        <v>500000</v>
      </c>
      <c r="I50" s="15"/>
      <c r="J50" s="124"/>
      <c r="K50" s="517"/>
      <c r="L50" s="431"/>
      <c r="M50" s="432"/>
      <c r="N50" s="418"/>
      <c r="O50" s="431"/>
      <c r="P50" s="432"/>
      <c r="Q50" s="418"/>
      <c r="R50" s="431"/>
      <c r="S50" s="432"/>
      <c r="T50" s="418"/>
      <c r="U50" s="431"/>
      <c r="V50" s="432"/>
      <c r="W50" s="438"/>
    </row>
    <row r="51" spans="1:23" ht="26.4" hidden="1" x14ac:dyDescent="0.25">
      <c r="A51" s="741"/>
      <c r="B51" s="742"/>
      <c r="C51" s="743" t="s">
        <v>89</v>
      </c>
      <c r="D51" s="28" t="s">
        <v>4798</v>
      </c>
      <c r="E51" s="15" t="s">
        <v>316</v>
      </c>
      <c r="F51" s="15">
        <v>1</v>
      </c>
      <c r="G51" s="124">
        <v>250000</v>
      </c>
      <c r="H51" s="467">
        <f t="shared" si="3"/>
        <v>250000</v>
      </c>
      <c r="I51" s="15"/>
      <c r="J51" s="124"/>
      <c r="K51" s="517"/>
      <c r="L51" s="431"/>
      <c r="M51" s="432"/>
      <c r="N51" s="418"/>
      <c r="O51" s="431"/>
      <c r="P51" s="432"/>
      <c r="Q51" s="418"/>
      <c r="R51" s="431"/>
      <c r="S51" s="432"/>
      <c r="T51" s="418"/>
      <c r="U51" s="431"/>
      <c r="V51" s="432"/>
      <c r="W51" s="438"/>
    </row>
    <row r="52" spans="1:23" hidden="1" x14ac:dyDescent="0.25">
      <c r="A52" s="741" t="s">
        <v>4785</v>
      </c>
      <c r="B52" s="742"/>
      <c r="C52" s="743"/>
      <c r="D52" s="27" t="s">
        <v>4791</v>
      </c>
      <c r="E52" s="15"/>
      <c r="F52" s="15"/>
      <c r="G52" s="124"/>
      <c r="H52" s="467">
        <f t="shared" si="3"/>
        <v>0</v>
      </c>
      <c r="I52" s="15"/>
      <c r="J52" s="124"/>
      <c r="K52" s="517"/>
      <c r="L52" s="431"/>
      <c r="M52" s="432"/>
      <c r="N52" s="418"/>
      <c r="O52" s="431"/>
      <c r="P52" s="432"/>
      <c r="Q52" s="418"/>
      <c r="R52" s="431"/>
      <c r="S52" s="432"/>
      <c r="T52" s="418"/>
      <c r="U52" s="431"/>
      <c r="V52" s="432"/>
      <c r="W52" s="438"/>
    </row>
    <row r="53" spans="1:23" hidden="1" x14ac:dyDescent="0.25">
      <c r="A53" s="741"/>
      <c r="B53" s="742"/>
      <c r="C53" s="743"/>
      <c r="D53" s="27" t="s">
        <v>4792</v>
      </c>
      <c r="E53" s="15"/>
      <c r="F53" s="15"/>
      <c r="G53" s="124"/>
      <c r="H53" s="467">
        <f t="shared" si="3"/>
        <v>0</v>
      </c>
      <c r="I53" s="15"/>
      <c r="J53" s="124"/>
      <c r="K53" s="517"/>
      <c r="L53" s="431"/>
      <c r="M53" s="432"/>
      <c r="N53" s="418"/>
      <c r="O53" s="431"/>
      <c r="P53" s="432"/>
      <c r="Q53" s="418"/>
      <c r="R53" s="431"/>
      <c r="S53" s="432"/>
      <c r="T53" s="418"/>
      <c r="U53" s="431"/>
      <c r="V53" s="432"/>
      <c r="W53" s="438"/>
    </row>
    <row r="54" spans="1:23" ht="52.8" hidden="1" x14ac:dyDescent="0.25">
      <c r="A54" s="741"/>
      <c r="B54" s="742"/>
      <c r="C54" s="743" t="s">
        <v>86</v>
      </c>
      <c r="D54" s="28" t="s">
        <v>4799</v>
      </c>
      <c r="E54" s="15" t="s">
        <v>60</v>
      </c>
      <c r="F54" s="15">
        <f>11600*0.1*1.1</f>
        <v>1276</v>
      </c>
      <c r="G54" s="124">
        <v>600</v>
      </c>
      <c r="H54" s="467">
        <f t="shared" si="3"/>
        <v>765600</v>
      </c>
      <c r="I54" s="15"/>
      <c r="J54" s="124"/>
      <c r="K54" s="517"/>
      <c r="L54" s="431"/>
      <c r="M54" s="432"/>
      <c r="N54" s="418"/>
      <c r="O54" s="431"/>
      <c r="P54" s="432"/>
      <c r="Q54" s="418"/>
      <c r="R54" s="431"/>
      <c r="S54" s="432"/>
      <c r="T54" s="418"/>
      <c r="U54" s="431"/>
      <c r="V54" s="432"/>
      <c r="W54" s="438"/>
    </row>
    <row r="55" spans="1:23" ht="52.8" hidden="1" x14ac:dyDescent="0.25">
      <c r="A55" s="741"/>
      <c r="B55" s="742"/>
      <c r="C55" s="743" t="s">
        <v>89</v>
      </c>
      <c r="D55" s="28" t="s">
        <v>4800</v>
      </c>
      <c r="E55" s="15" t="s">
        <v>60</v>
      </c>
      <c r="F55" s="15">
        <f>11600*0.15*1.1</f>
        <v>1914.0000000000002</v>
      </c>
      <c r="G55" s="124">
        <v>600</v>
      </c>
      <c r="H55" s="467">
        <f t="shared" si="3"/>
        <v>1148400.0000000002</v>
      </c>
      <c r="I55" s="15"/>
      <c r="J55" s="124"/>
      <c r="K55" s="517"/>
      <c r="L55" s="431"/>
      <c r="M55" s="432"/>
      <c r="N55" s="418"/>
      <c r="O55" s="431"/>
      <c r="P55" s="432"/>
      <c r="Q55" s="418"/>
      <c r="R55" s="431"/>
      <c r="S55" s="432"/>
      <c r="T55" s="418"/>
      <c r="U55" s="431"/>
      <c r="V55" s="432"/>
      <c r="W55" s="438"/>
    </row>
    <row r="56" spans="1:23" ht="26.4" hidden="1" x14ac:dyDescent="0.25">
      <c r="A56" s="741" t="s">
        <v>4786</v>
      </c>
      <c r="B56" s="742"/>
      <c r="C56" s="743"/>
      <c r="D56" s="27" t="s">
        <v>4793</v>
      </c>
      <c r="E56" s="15" t="s">
        <v>60</v>
      </c>
      <c r="F56" s="15">
        <f>F54+F55</f>
        <v>3190</v>
      </c>
      <c r="G56" s="124">
        <v>35</v>
      </c>
      <c r="H56" s="467">
        <f t="shared" si="3"/>
        <v>111650</v>
      </c>
      <c r="I56" s="15"/>
      <c r="J56" s="124"/>
      <c r="K56" s="517"/>
      <c r="L56" s="431"/>
      <c r="M56" s="432"/>
      <c r="N56" s="418"/>
      <c r="O56" s="431"/>
      <c r="P56" s="432"/>
      <c r="Q56" s="418"/>
      <c r="R56" s="431"/>
      <c r="S56" s="432"/>
      <c r="T56" s="418"/>
      <c r="U56" s="431"/>
      <c r="V56" s="432"/>
      <c r="W56" s="438"/>
    </row>
    <row r="57" spans="1:23" ht="15.6" hidden="1" x14ac:dyDescent="0.25">
      <c r="A57" s="741" t="s">
        <v>4787</v>
      </c>
      <c r="B57" s="742"/>
      <c r="C57" s="743"/>
      <c r="D57" s="27" t="s">
        <v>4794</v>
      </c>
      <c r="E57" s="15" t="s">
        <v>60</v>
      </c>
      <c r="F57" s="15">
        <v>100</v>
      </c>
      <c r="G57" s="124">
        <v>95</v>
      </c>
      <c r="H57" s="467">
        <f t="shared" si="3"/>
        <v>9500</v>
      </c>
      <c r="I57" s="15"/>
      <c r="J57" s="124"/>
      <c r="K57" s="517"/>
      <c r="L57" s="431"/>
      <c r="M57" s="432"/>
      <c r="N57" s="418"/>
      <c r="O57" s="431"/>
      <c r="P57" s="432"/>
      <c r="Q57" s="418"/>
      <c r="R57" s="431"/>
      <c r="S57" s="432"/>
      <c r="T57" s="418"/>
      <c r="U57" s="431"/>
      <c r="V57" s="432"/>
      <c r="W57" s="438"/>
    </row>
    <row r="58" spans="1:23" ht="15.6" hidden="1" x14ac:dyDescent="0.25">
      <c r="A58" s="741" t="s">
        <v>4788</v>
      </c>
      <c r="B58" s="742"/>
      <c r="C58" s="743"/>
      <c r="D58" s="27" t="s">
        <v>4795</v>
      </c>
      <c r="E58" s="15" t="s">
        <v>60</v>
      </c>
      <c r="F58" s="15"/>
      <c r="G58" s="124">
        <v>15</v>
      </c>
      <c r="H58" s="467">
        <f t="shared" si="3"/>
        <v>0</v>
      </c>
      <c r="I58" s="15"/>
      <c r="J58" s="124"/>
      <c r="K58" s="517"/>
      <c r="L58" s="431"/>
      <c r="M58" s="432"/>
      <c r="N58" s="418"/>
      <c r="O58" s="431"/>
      <c r="P58" s="432"/>
      <c r="Q58" s="418"/>
      <c r="R58" s="431"/>
      <c r="S58" s="432"/>
      <c r="T58" s="418"/>
      <c r="U58" s="431"/>
      <c r="V58" s="432"/>
      <c r="W58" s="438"/>
    </row>
    <row r="59" spans="1:23" ht="26.4" hidden="1" x14ac:dyDescent="0.25">
      <c r="A59" s="741" t="s">
        <v>4789</v>
      </c>
      <c r="B59" s="742"/>
      <c r="C59" s="743"/>
      <c r="D59" s="27" t="s">
        <v>4796</v>
      </c>
      <c r="E59" s="15" t="s">
        <v>60</v>
      </c>
      <c r="F59" s="15">
        <v>250</v>
      </c>
      <c r="G59" s="124">
        <v>600</v>
      </c>
      <c r="H59" s="467">
        <f t="shared" si="3"/>
        <v>150000</v>
      </c>
      <c r="I59" s="15"/>
      <c r="J59" s="124"/>
      <c r="K59" s="517"/>
      <c r="L59" s="431"/>
      <c r="M59" s="432"/>
      <c r="N59" s="418"/>
      <c r="O59" s="431"/>
      <c r="P59" s="432"/>
      <c r="Q59" s="418"/>
      <c r="R59" s="431"/>
      <c r="S59" s="432"/>
      <c r="T59" s="418"/>
      <c r="U59" s="431"/>
      <c r="V59" s="432"/>
      <c r="W59" s="438"/>
    </row>
    <row r="60" spans="1:23" ht="26.4" hidden="1" x14ac:dyDescent="0.25">
      <c r="A60" s="741" t="s">
        <v>4790</v>
      </c>
      <c r="B60" s="742"/>
      <c r="C60" s="743"/>
      <c r="D60" s="27" t="s">
        <v>4797</v>
      </c>
      <c r="E60" s="15" t="s">
        <v>60</v>
      </c>
      <c r="F60" s="15">
        <v>600</v>
      </c>
      <c r="G60" s="124">
        <v>550</v>
      </c>
      <c r="H60" s="467">
        <f t="shared" si="3"/>
        <v>330000</v>
      </c>
      <c r="I60" s="15"/>
      <c r="J60" s="124"/>
      <c r="K60" s="517"/>
      <c r="L60" s="431"/>
      <c r="M60" s="432"/>
      <c r="N60" s="418"/>
      <c r="O60" s="431"/>
      <c r="P60" s="432"/>
      <c r="Q60" s="418"/>
      <c r="R60" s="431"/>
      <c r="S60" s="432"/>
      <c r="T60" s="418"/>
      <c r="U60" s="431"/>
      <c r="V60" s="432"/>
      <c r="W60" s="438"/>
    </row>
    <row r="61" spans="1:23" hidden="1" x14ac:dyDescent="0.25">
      <c r="A61" s="741"/>
      <c r="B61" s="742"/>
      <c r="C61" s="743"/>
      <c r="D61" s="27"/>
      <c r="E61" s="15"/>
      <c r="F61" s="15"/>
      <c r="G61" s="124"/>
      <c r="H61" s="467"/>
      <c r="I61" s="15"/>
      <c r="J61" s="124"/>
      <c r="K61" s="517"/>
      <c r="L61" s="431"/>
      <c r="M61" s="432"/>
      <c r="N61" s="418"/>
      <c r="O61" s="431"/>
      <c r="P61" s="432"/>
      <c r="Q61" s="418"/>
      <c r="R61" s="431"/>
      <c r="S61" s="432"/>
      <c r="T61" s="418"/>
      <c r="U61" s="431"/>
      <c r="V61" s="432"/>
      <c r="W61" s="438"/>
    </row>
    <row r="62" spans="1:23" hidden="1" x14ac:dyDescent="0.25">
      <c r="A62" s="741"/>
      <c r="B62" s="742"/>
      <c r="C62" s="743"/>
      <c r="D62" s="27"/>
      <c r="E62" s="15"/>
      <c r="F62" s="15"/>
      <c r="G62" s="124"/>
      <c r="H62" s="467"/>
      <c r="I62" s="15"/>
      <c r="J62" s="124"/>
      <c r="K62" s="517"/>
      <c r="L62" s="431"/>
      <c r="M62" s="432"/>
      <c r="N62" s="418"/>
      <c r="O62" s="431"/>
      <c r="P62" s="432"/>
      <c r="Q62" s="418"/>
      <c r="R62" s="431"/>
      <c r="S62" s="432"/>
      <c r="T62" s="418"/>
      <c r="U62" s="431"/>
      <c r="V62" s="432"/>
      <c r="W62" s="438"/>
    </row>
    <row r="63" spans="1:23" hidden="1" x14ac:dyDescent="0.25">
      <c r="A63" s="741"/>
      <c r="B63" s="742"/>
      <c r="C63" s="743"/>
      <c r="D63" s="27"/>
      <c r="E63" s="15"/>
      <c r="F63" s="15"/>
      <c r="G63" s="15"/>
      <c r="H63" s="122"/>
      <c r="I63" s="15"/>
      <c r="J63" s="15"/>
      <c r="K63" s="879"/>
      <c r="L63" s="431"/>
      <c r="M63" s="431"/>
      <c r="N63" s="439"/>
      <c r="O63" s="431"/>
      <c r="P63" s="431"/>
      <c r="Q63" s="439"/>
      <c r="R63" s="431"/>
      <c r="S63" s="431"/>
      <c r="T63" s="439"/>
      <c r="U63" s="431"/>
      <c r="V63" s="431"/>
      <c r="W63" s="915"/>
    </row>
    <row r="64" spans="1:23" hidden="1" x14ac:dyDescent="0.25">
      <c r="A64" s="741"/>
      <c r="B64" s="742"/>
      <c r="C64" s="743"/>
      <c r="D64" s="27"/>
      <c r="E64" s="15"/>
      <c r="F64" s="15"/>
      <c r="G64" s="15"/>
      <c r="H64" s="122"/>
      <c r="I64" s="15"/>
      <c r="J64" s="15"/>
      <c r="K64" s="879"/>
      <c r="L64" s="431"/>
      <c r="M64" s="431"/>
      <c r="N64" s="439"/>
      <c r="O64" s="431"/>
      <c r="P64" s="431"/>
      <c r="Q64" s="439"/>
      <c r="R64" s="431"/>
      <c r="S64" s="431"/>
      <c r="T64" s="439"/>
      <c r="U64" s="431"/>
      <c r="V64" s="431"/>
      <c r="W64" s="915"/>
    </row>
    <row r="65" spans="1:23" ht="14.4" thickBot="1" x14ac:dyDescent="0.3">
      <c r="A65" s="886"/>
      <c r="B65" s="867"/>
      <c r="C65" s="887"/>
      <c r="D65" s="867"/>
      <c r="E65" s="887"/>
      <c r="F65" s="887"/>
      <c r="G65" s="887"/>
      <c r="H65" s="919"/>
      <c r="I65" s="887"/>
      <c r="J65" s="887"/>
      <c r="K65" s="910"/>
      <c r="L65" s="431"/>
      <c r="M65" s="431"/>
      <c r="N65" s="439"/>
      <c r="O65" s="431"/>
      <c r="P65" s="431"/>
      <c r="Q65" s="439"/>
      <c r="R65" s="431"/>
      <c r="S65" s="431"/>
      <c r="T65" s="439"/>
      <c r="U65" s="431"/>
      <c r="V65" s="431"/>
      <c r="W65" s="915"/>
    </row>
    <row r="66" spans="1:23" ht="14.4" thickBot="1" x14ac:dyDescent="0.3">
      <c r="A66" s="635" t="s">
        <v>131</v>
      </c>
      <c r="B66" s="639"/>
      <c r="C66" s="639"/>
      <c r="D66" s="639"/>
      <c r="E66" s="593"/>
      <c r="F66" s="595"/>
      <c r="G66" s="595"/>
      <c r="H66" s="473">
        <f>SUM(H4:H65)</f>
        <v>3638275</v>
      </c>
      <c r="I66" s="595"/>
      <c r="J66" s="595"/>
      <c r="K66" s="474">
        <f>SUM(K4:K65)</f>
        <v>0</v>
      </c>
      <c r="L66" s="413"/>
      <c r="M66" s="413"/>
      <c r="N66" s="418"/>
      <c r="O66" s="413"/>
      <c r="P66" s="413"/>
      <c r="Q66" s="418"/>
      <c r="R66" s="413"/>
      <c r="S66" s="413"/>
      <c r="T66" s="418"/>
      <c r="U66" s="413"/>
      <c r="V66" s="413"/>
      <c r="W66" s="438"/>
    </row>
    <row r="67" spans="1:23" x14ac:dyDescent="0.25">
      <c r="A67" s="264"/>
      <c r="B67" s="264"/>
      <c r="C67" s="264"/>
      <c r="D67" s="264"/>
      <c r="E67" s="264"/>
      <c r="F67" s="264"/>
      <c r="G67" s="264"/>
      <c r="H67" s="264"/>
      <c r="I67" s="264"/>
      <c r="J67" s="264"/>
      <c r="K67" s="264"/>
    </row>
    <row r="1048342" spans="5:5" x14ac:dyDescent="0.25">
      <c r="E1048342" s="346"/>
    </row>
  </sheetData>
  <sheetProtection algorithmName="SHA-512" hashValue="S85CrQwU2FLwZoPaIegkbwNUT27EIvy+eedTvViP/03pw8AUX9Pa7zX585o/f730B2mXqrw4QUjd+YmNP2L5yQ==" saltValue="Ua1HXp+zcXGUfqAGw5ZJA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7" orientation="portrait" r:id="rId1"/>
  <headerFooter>
    <oddFooter>&amp;LContract
Part C2: Pricing Data
Tender No: BFIA8202/2026/RFP&amp;RC2.2
Bill of Quantities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75322-CE9F-471F-9236-E4F9E80D1EF5}">
  <sheetPr codeName="Sheet24"/>
  <dimension ref="A1:X1048424"/>
  <sheetViews>
    <sheetView view="pageBreakPreview" topLeftCell="B24" zoomScaleNormal="100" zoomScaleSheetLayoutView="100" workbookViewId="0">
      <selection activeCell="J146" sqref="J146"/>
    </sheetView>
  </sheetViews>
  <sheetFormatPr defaultRowHeight="13.8" x14ac:dyDescent="0.25"/>
  <cols>
    <col min="1" max="1" width="9.33203125" style="347" customWidth="1"/>
    <col min="2" max="2" width="9" style="347" bestFit="1" customWidth="1"/>
    <col min="3" max="4" width="3.6640625" style="347" customWidth="1"/>
    <col min="5" max="5" width="49.44140625" style="347" customWidth="1"/>
    <col min="6" max="6" width="22.33203125" style="347" customWidth="1"/>
    <col min="7" max="7" width="16.33203125" style="347" hidden="1" customWidth="1"/>
    <col min="8" max="8" width="17" style="347" hidden="1" customWidth="1"/>
    <col min="9" max="9" width="20.6640625" style="347" hidden="1" customWidth="1"/>
    <col min="10" max="10" width="9.44140625" style="347" bestFit="1" customWidth="1"/>
    <col min="11" max="11" width="13.6640625" style="347" bestFit="1" customWidth="1"/>
    <col min="12" max="12" width="20.6640625" style="347" customWidth="1"/>
    <col min="13" max="13" width="9.44140625" style="347" bestFit="1" customWidth="1"/>
    <col min="14" max="14" width="13.6640625" style="347" bestFit="1" customWidth="1"/>
    <col min="15" max="15" width="20.6640625" style="347" customWidth="1"/>
    <col min="16" max="16" width="9.44140625" style="347" bestFit="1" customWidth="1"/>
    <col min="17" max="17" width="14.33203125" style="347" bestFit="1" customWidth="1"/>
    <col min="18" max="18" width="20.6640625" style="347" customWidth="1"/>
    <col min="19" max="19" width="9.44140625" style="347" bestFit="1" customWidth="1"/>
    <col min="20" max="20" width="13.6640625" style="347" bestFit="1" customWidth="1"/>
    <col min="21" max="21" width="20.6640625" style="347" customWidth="1"/>
    <col min="22" max="22" width="9.44140625" style="347" bestFit="1" customWidth="1"/>
    <col min="23" max="23" width="14.33203125" style="347" bestFit="1" customWidth="1"/>
    <col min="24" max="24" width="20.6640625" style="347" customWidth="1"/>
    <col min="25" max="261" width="9.33203125" style="347"/>
    <col min="262" max="262" width="9.33203125" style="347" customWidth="1"/>
    <col min="263" max="263" width="6.6640625" style="347" customWidth="1"/>
    <col min="264" max="264" width="40.6640625" style="347" customWidth="1"/>
    <col min="265" max="268" width="9.33203125" style="347" customWidth="1"/>
    <col min="269" max="517" width="9.33203125" style="347"/>
    <col min="518" max="518" width="9.33203125" style="347" customWidth="1"/>
    <col min="519" max="519" width="6.6640625" style="347" customWidth="1"/>
    <col min="520" max="520" width="40.6640625" style="347" customWidth="1"/>
    <col min="521" max="524" width="9.33203125" style="347" customWidth="1"/>
    <col min="525" max="773" width="9.33203125" style="347"/>
    <col min="774" max="774" width="9.33203125" style="347" customWidth="1"/>
    <col min="775" max="775" width="6.6640625" style="347" customWidth="1"/>
    <col min="776" max="776" width="40.6640625" style="347" customWidth="1"/>
    <col min="777" max="780" width="9.33203125" style="347" customWidth="1"/>
    <col min="781" max="1029" width="9.33203125" style="347"/>
    <col min="1030" max="1030" width="9.33203125" style="347" customWidth="1"/>
    <col min="1031" max="1031" width="6.6640625" style="347" customWidth="1"/>
    <col min="1032" max="1032" width="40.6640625" style="347" customWidth="1"/>
    <col min="1033" max="1036" width="9.33203125" style="347" customWidth="1"/>
    <col min="1037" max="1285" width="9.33203125" style="347"/>
    <col min="1286" max="1286" width="9.33203125" style="347" customWidth="1"/>
    <col min="1287" max="1287" width="6.6640625" style="347" customWidth="1"/>
    <col min="1288" max="1288" width="40.6640625" style="347" customWidth="1"/>
    <col min="1289" max="1292" width="9.33203125" style="347" customWidth="1"/>
    <col min="1293" max="1541" width="9.33203125" style="347"/>
    <col min="1542" max="1542" width="9.33203125" style="347" customWidth="1"/>
    <col min="1543" max="1543" width="6.6640625" style="347" customWidth="1"/>
    <col min="1544" max="1544" width="40.6640625" style="347" customWidth="1"/>
    <col min="1545" max="1548" width="9.33203125" style="347" customWidth="1"/>
    <col min="1549" max="1797" width="9.33203125" style="347"/>
    <col min="1798" max="1798" width="9.33203125" style="347" customWidth="1"/>
    <col min="1799" max="1799" width="6.6640625" style="347" customWidth="1"/>
    <col min="1800" max="1800" width="40.6640625" style="347" customWidth="1"/>
    <col min="1801" max="1804" width="9.33203125" style="347" customWidth="1"/>
    <col min="1805" max="2053" width="9.33203125" style="347"/>
    <col min="2054" max="2054" width="9.33203125" style="347" customWidth="1"/>
    <col min="2055" max="2055" width="6.6640625" style="347" customWidth="1"/>
    <col min="2056" max="2056" width="40.6640625" style="347" customWidth="1"/>
    <col min="2057" max="2060" width="9.33203125" style="347" customWidth="1"/>
    <col min="2061" max="2309" width="9.33203125" style="347"/>
    <col min="2310" max="2310" width="9.33203125" style="347" customWidth="1"/>
    <col min="2311" max="2311" width="6.6640625" style="347" customWidth="1"/>
    <col min="2312" max="2312" width="40.6640625" style="347" customWidth="1"/>
    <col min="2313" max="2316" width="9.33203125" style="347" customWidth="1"/>
    <col min="2317" max="2565" width="9.33203125" style="347"/>
    <col min="2566" max="2566" width="9.33203125" style="347" customWidth="1"/>
    <col min="2567" max="2567" width="6.6640625" style="347" customWidth="1"/>
    <col min="2568" max="2568" width="40.6640625" style="347" customWidth="1"/>
    <col min="2569" max="2572" width="9.33203125" style="347" customWidth="1"/>
    <col min="2573" max="2821" width="9.33203125" style="347"/>
    <col min="2822" max="2822" width="9.33203125" style="347" customWidth="1"/>
    <col min="2823" max="2823" width="6.6640625" style="347" customWidth="1"/>
    <col min="2824" max="2824" width="40.6640625" style="347" customWidth="1"/>
    <col min="2825" max="2828" width="9.33203125" style="347" customWidth="1"/>
    <col min="2829" max="3077" width="9.33203125" style="347"/>
    <col min="3078" max="3078" width="9.33203125" style="347" customWidth="1"/>
    <col min="3079" max="3079" width="6.6640625" style="347" customWidth="1"/>
    <col min="3080" max="3080" width="40.6640625" style="347" customWidth="1"/>
    <col min="3081" max="3084" width="9.33203125" style="347" customWidth="1"/>
    <col min="3085" max="3333" width="9.33203125" style="347"/>
    <col min="3334" max="3334" width="9.33203125" style="347" customWidth="1"/>
    <col min="3335" max="3335" width="6.6640625" style="347" customWidth="1"/>
    <col min="3336" max="3336" width="40.6640625" style="347" customWidth="1"/>
    <col min="3337" max="3340" width="9.33203125" style="347" customWidth="1"/>
    <col min="3341" max="3589" width="9.33203125" style="347"/>
    <col min="3590" max="3590" width="9.33203125" style="347" customWidth="1"/>
    <col min="3591" max="3591" width="6.6640625" style="347" customWidth="1"/>
    <col min="3592" max="3592" width="40.6640625" style="347" customWidth="1"/>
    <col min="3593" max="3596" width="9.33203125" style="347" customWidth="1"/>
    <col min="3597" max="3845" width="9.33203125" style="347"/>
    <col min="3846" max="3846" width="9.33203125" style="347" customWidth="1"/>
    <col min="3847" max="3847" width="6.6640625" style="347" customWidth="1"/>
    <col min="3848" max="3848" width="40.6640625" style="347" customWidth="1"/>
    <col min="3849" max="3852" width="9.33203125" style="347" customWidth="1"/>
    <col min="3853" max="4101" width="9.33203125" style="347"/>
    <col min="4102" max="4102" width="9.33203125" style="347" customWidth="1"/>
    <col min="4103" max="4103" width="6.6640625" style="347" customWidth="1"/>
    <col min="4104" max="4104" width="40.6640625" style="347" customWidth="1"/>
    <col min="4105" max="4108" width="9.33203125" style="347" customWidth="1"/>
    <col min="4109" max="4357" width="9.33203125" style="347"/>
    <col min="4358" max="4358" width="9.33203125" style="347" customWidth="1"/>
    <col min="4359" max="4359" width="6.6640625" style="347" customWidth="1"/>
    <col min="4360" max="4360" width="40.6640625" style="347" customWidth="1"/>
    <col min="4361" max="4364" width="9.33203125" style="347" customWidth="1"/>
    <col min="4365" max="4613" width="9.33203125" style="347"/>
    <col min="4614" max="4614" width="9.33203125" style="347" customWidth="1"/>
    <col min="4615" max="4615" width="6.6640625" style="347" customWidth="1"/>
    <col min="4616" max="4616" width="40.6640625" style="347" customWidth="1"/>
    <col min="4617" max="4620" width="9.33203125" style="347" customWidth="1"/>
    <col min="4621" max="4869" width="9.33203125" style="347"/>
    <col min="4870" max="4870" width="9.33203125" style="347" customWidth="1"/>
    <col min="4871" max="4871" width="6.6640625" style="347" customWidth="1"/>
    <col min="4872" max="4872" width="40.6640625" style="347" customWidth="1"/>
    <col min="4873" max="4876" width="9.33203125" style="347" customWidth="1"/>
    <col min="4877" max="5125" width="9.33203125" style="347"/>
    <col min="5126" max="5126" width="9.33203125" style="347" customWidth="1"/>
    <col min="5127" max="5127" width="6.6640625" style="347" customWidth="1"/>
    <col min="5128" max="5128" width="40.6640625" style="347" customWidth="1"/>
    <col min="5129" max="5132" width="9.33203125" style="347" customWidth="1"/>
    <col min="5133" max="5381" width="9.33203125" style="347"/>
    <col min="5382" max="5382" width="9.33203125" style="347" customWidth="1"/>
    <col min="5383" max="5383" width="6.6640625" style="347" customWidth="1"/>
    <col min="5384" max="5384" width="40.6640625" style="347" customWidth="1"/>
    <col min="5385" max="5388" width="9.33203125" style="347" customWidth="1"/>
    <col min="5389" max="5637" width="9.33203125" style="347"/>
    <col min="5638" max="5638" width="9.33203125" style="347" customWidth="1"/>
    <col min="5639" max="5639" width="6.6640625" style="347" customWidth="1"/>
    <col min="5640" max="5640" width="40.6640625" style="347" customWidth="1"/>
    <col min="5641" max="5644" width="9.33203125" style="347" customWidth="1"/>
    <col min="5645" max="5893" width="9.33203125" style="347"/>
    <col min="5894" max="5894" width="9.33203125" style="347" customWidth="1"/>
    <col min="5895" max="5895" width="6.6640625" style="347" customWidth="1"/>
    <col min="5896" max="5896" width="40.6640625" style="347" customWidth="1"/>
    <col min="5897" max="5900" width="9.33203125" style="347" customWidth="1"/>
    <col min="5901" max="6149" width="9.33203125" style="347"/>
    <col min="6150" max="6150" width="9.33203125" style="347" customWidth="1"/>
    <col min="6151" max="6151" width="6.6640625" style="347" customWidth="1"/>
    <col min="6152" max="6152" width="40.6640625" style="347" customWidth="1"/>
    <col min="6153" max="6156" width="9.33203125" style="347" customWidth="1"/>
    <col min="6157" max="6405" width="9.33203125" style="347"/>
    <col min="6406" max="6406" width="9.33203125" style="347" customWidth="1"/>
    <col min="6407" max="6407" width="6.6640625" style="347" customWidth="1"/>
    <col min="6408" max="6408" width="40.6640625" style="347" customWidth="1"/>
    <col min="6409" max="6412" width="9.33203125" style="347" customWidth="1"/>
    <col min="6413" max="6661" width="9.33203125" style="347"/>
    <col min="6662" max="6662" width="9.33203125" style="347" customWidth="1"/>
    <col min="6663" max="6663" width="6.6640625" style="347" customWidth="1"/>
    <col min="6664" max="6664" width="40.6640625" style="347" customWidth="1"/>
    <col min="6665" max="6668" width="9.33203125" style="347" customWidth="1"/>
    <col min="6669" max="6917" width="9.33203125" style="347"/>
    <col min="6918" max="6918" width="9.33203125" style="347" customWidth="1"/>
    <col min="6919" max="6919" width="6.6640625" style="347" customWidth="1"/>
    <col min="6920" max="6920" width="40.6640625" style="347" customWidth="1"/>
    <col min="6921" max="6924" width="9.33203125" style="347" customWidth="1"/>
    <col min="6925" max="7173" width="9.33203125" style="347"/>
    <col min="7174" max="7174" width="9.33203125" style="347" customWidth="1"/>
    <col min="7175" max="7175" width="6.6640625" style="347" customWidth="1"/>
    <col min="7176" max="7176" width="40.6640625" style="347" customWidth="1"/>
    <col min="7177" max="7180" width="9.33203125" style="347" customWidth="1"/>
    <col min="7181" max="7429" width="9.33203125" style="347"/>
    <col min="7430" max="7430" width="9.33203125" style="347" customWidth="1"/>
    <col min="7431" max="7431" width="6.6640625" style="347" customWidth="1"/>
    <col min="7432" max="7432" width="40.6640625" style="347" customWidth="1"/>
    <col min="7433" max="7436" width="9.33203125" style="347" customWidth="1"/>
    <col min="7437" max="7685" width="9.33203125" style="347"/>
    <col min="7686" max="7686" width="9.33203125" style="347" customWidth="1"/>
    <col min="7687" max="7687" width="6.6640625" style="347" customWidth="1"/>
    <col min="7688" max="7688" width="40.6640625" style="347" customWidth="1"/>
    <col min="7689" max="7692" width="9.33203125" style="347" customWidth="1"/>
    <col min="7693" max="7941" width="9.33203125" style="347"/>
    <col min="7942" max="7942" width="9.33203125" style="347" customWidth="1"/>
    <col min="7943" max="7943" width="6.6640625" style="347" customWidth="1"/>
    <col min="7944" max="7944" width="40.6640625" style="347" customWidth="1"/>
    <col min="7945" max="7948" width="9.33203125" style="347" customWidth="1"/>
    <col min="7949" max="8197" width="9.33203125" style="347"/>
    <col min="8198" max="8198" width="9.33203125" style="347" customWidth="1"/>
    <col min="8199" max="8199" width="6.6640625" style="347" customWidth="1"/>
    <col min="8200" max="8200" width="40.6640625" style="347" customWidth="1"/>
    <col min="8201" max="8204" width="9.33203125" style="347" customWidth="1"/>
    <col min="8205" max="8453" width="9.33203125" style="347"/>
    <col min="8454" max="8454" width="9.33203125" style="347" customWidth="1"/>
    <col min="8455" max="8455" width="6.6640625" style="347" customWidth="1"/>
    <col min="8456" max="8456" width="40.6640625" style="347" customWidth="1"/>
    <col min="8457" max="8460" width="9.33203125" style="347" customWidth="1"/>
    <col min="8461" max="8709" width="9.33203125" style="347"/>
    <col min="8710" max="8710" width="9.33203125" style="347" customWidth="1"/>
    <col min="8711" max="8711" width="6.6640625" style="347" customWidth="1"/>
    <col min="8712" max="8712" width="40.6640625" style="347" customWidth="1"/>
    <col min="8713" max="8716" width="9.33203125" style="347" customWidth="1"/>
    <col min="8717" max="8965" width="9.33203125" style="347"/>
    <col min="8966" max="8966" width="9.33203125" style="347" customWidth="1"/>
    <col min="8967" max="8967" width="6.6640625" style="347" customWidth="1"/>
    <col min="8968" max="8968" width="40.6640625" style="347" customWidth="1"/>
    <col min="8969" max="8972" width="9.33203125" style="347" customWidth="1"/>
    <col min="8973" max="9221" width="9.33203125" style="347"/>
    <col min="9222" max="9222" width="9.33203125" style="347" customWidth="1"/>
    <col min="9223" max="9223" width="6.6640625" style="347" customWidth="1"/>
    <col min="9224" max="9224" width="40.6640625" style="347" customWidth="1"/>
    <col min="9225" max="9228" width="9.33203125" style="347" customWidth="1"/>
    <col min="9229" max="9477" width="9.33203125" style="347"/>
    <col min="9478" max="9478" width="9.33203125" style="347" customWidth="1"/>
    <col min="9479" max="9479" width="6.6640625" style="347" customWidth="1"/>
    <col min="9480" max="9480" width="40.6640625" style="347" customWidth="1"/>
    <col min="9481" max="9484" width="9.33203125" style="347" customWidth="1"/>
    <col min="9485" max="9733" width="9.33203125" style="347"/>
    <col min="9734" max="9734" width="9.33203125" style="347" customWidth="1"/>
    <col min="9735" max="9735" width="6.6640625" style="347" customWidth="1"/>
    <col min="9736" max="9736" width="40.6640625" style="347" customWidth="1"/>
    <col min="9737" max="9740" width="9.33203125" style="347" customWidth="1"/>
    <col min="9741" max="9989" width="9.33203125" style="347"/>
    <col min="9990" max="9990" width="9.33203125" style="347" customWidth="1"/>
    <col min="9991" max="9991" width="6.6640625" style="347" customWidth="1"/>
    <col min="9992" max="9992" width="40.6640625" style="347" customWidth="1"/>
    <col min="9993" max="9996" width="9.33203125" style="347" customWidth="1"/>
    <col min="9997" max="10245" width="9.33203125" style="347"/>
    <col min="10246" max="10246" width="9.33203125" style="347" customWidth="1"/>
    <col min="10247" max="10247" width="6.6640625" style="347" customWidth="1"/>
    <col min="10248" max="10248" width="40.6640625" style="347" customWidth="1"/>
    <col min="10249" max="10252" width="9.33203125" style="347" customWidth="1"/>
    <col min="10253" max="10501" width="9.33203125" style="347"/>
    <col min="10502" max="10502" width="9.33203125" style="347" customWidth="1"/>
    <col min="10503" max="10503" width="6.6640625" style="347" customWidth="1"/>
    <col min="10504" max="10504" width="40.6640625" style="347" customWidth="1"/>
    <col min="10505" max="10508" width="9.33203125" style="347" customWidth="1"/>
    <col min="10509" max="10757" width="9.33203125" style="347"/>
    <col min="10758" max="10758" width="9.33203125" style="347" customWidth="1"/>
    <col min="10759" max="10759" width="6.6640625" style="347" customWidth="1"/>
    <col min="10760" max="10760" width="40.6640625" style="347" customWidth="1"/>
    <col min="10761" max="10764" width="9.33203125" style="347" customWidth="1"/>
    <col min="10765" max="11013" width="9.33203125" style="347"/>
    <col min="11014" max="11014" width="9.33203125" style="347" customWidth="1"/>
    <col min="11015" max="11015" width="6.6640625" style="347" customWidth="1"/>
    <col min="11016" max="11016" width="40.6640625" style="347" customWidth="1"/>
    <col min="11017" max="11020" width="9.33203125" style="347" customWidth="1"/>
    <col min="11021" max="11269" width="9.33203125" style="347"/>
    <col min="11270" max="11270" width="9.33203125" style="347" customWidth="1"/>
    <col min="11271" max="11271" width="6.6640625" style="347" customWidth="1"/>
    <col min="11272" max="11272" width="40.6640625" style="347" customWidth="1"/>
    <col min="11273" max="11276" width="9.33203125" style="347" customWidth="1"/>
    <col min="11277" max="11525" width="9.33203125" style="347"/>
    <col min="11526" max="11526" width="9.33203125" style="347" customWidth="1"/>
    <col min="11527" max="11527" width="6.6640625" style="347" customWidth="1"/>
    <col min="11528" max="11528" width="40.6640625" style="347" customWidth="1"/>
    <col min="11529" max="11532" width="9.33203125" style="347" customWidth="1"/>
    <col min="11533" max="11781" width="9.33203125" style="347"/>
    <col min="11782" max="11782" width="9.33203125" style="347" customWidth="1"/>
    <col min="11783" max="11783" width="6.6640625" style="347" customWidth="1"/>
    <col min="11784" max="11784" width="40.6640625" style="347" customWidth="1"/>
    <col min="11785" max="11788" width="9.33203125" style="347" customWidth="1"/>
    <col min="11789" max="12037" width="9.33203125" style="347"/>
    <col min="12038" max="12038" width="9.33203125" style="347" customWidth="1"/>
    <col min="12039" max="12039" width="6.6640625" style="347" customWidth="1"/>
    <col min="12040" max="12040" width="40.6640625" style="347" customWidth="1"/>
    <col min="12041" max="12044" width="9.33203125" style="347" customWidth="1"/>
    <col min="12045" max="12293" width="9.33203125" style="347"/>
    <col min="12294" max="12294" width="9.33203125" style="347" customWidth="1"/>
    <col min="12295" max="12295" width="6.6640625" style="347" customWidth="1"/>
    <col min="12296" max="12296" width="40.6640625" style="347" customWidth="1"/>
    <col min="12297" max="12300" width="9.33203125" style="347" customWidth="1"/>
    <col min="12301" max="12549" width="9.33203125" style="347"/>
    <col min="12550" max="12550" width="9.33203125" style="347" customWidth="1"/>
    <col min="12551" max="12551" width="6.6640625" style="347" customWidth="1"/>
    <col min="12552" max="12552" width="40.6640625" style="347" customWidth="1"/>
    <col min="12553" max="12556" width="9.33203125" style="347" customWidth="1"/>
    <col min="12557" max="12805" width="9.33203125" style="347"/>
    <col min="12806" max="12806" width="9.33203125" style="347" customWidth="1"/>
    <col min="12807" max="12807" width="6.6640625" style="347" customWidth="1"/>
    <col min="12808" max="12808" width="40.6640625" style="347" customWidth="1"/>
    <col min="12809" max="12812" width="9.33203125" style="347" customWidth="1"/>
    <col min="12813" max="13061" width="9.33203125" style="347"/>
    <col min="13062" max="13062" width="9.33203125" style="347" customWidth="1"/>
    <col min="13063" max="13063" width="6.6640625" style="347" customWidth="1"/>
    <col min="13064" max="13064" width="40.6640625" style="347" customWidth="1"/>
    <col min="13065" max="13068" width="9.33203125" style="347" customWidth="1"/>
    <col min="13069" max="13317" width="9.33203125" style="347"/>
    <col min="13318" max="13318" width="9.33203125" style="347" customWidth="1"/>
    <col min="13319" max="13319" width="6.6640625" style="347" customWidth="1"/>
    <col min="13320" max="13320" width="40.6640625" style="347" customWidth="1"/>
    <col min="13321" max="13324" width="9.33203125" style="347" customWidth="1"/>
    <col min="13325" max="13573" width="9.33203125" style="347"/>
    <col min="13574" max="13574" width="9.33203125" style="347" customWidth="1"/>
    <col min="13575" max="13575" width="6.6640625" style="347" customWidth="1"/>
    <col min="13576" max="13576" width="40.6640625" style="347" customWidth="1"/>
    <col min="13577" max="13580" width="9.33203125" style="347" customWidth="1"/>
    <col min="13581" max="13829" width="9.33203125" style="347"/>
    <col min="13830" max="13830" width="9.33203125" style="347" customWidth="1"/>
    <col min="13831" max="13831" width="6.6640625" style="347" customWidth="1"/>
    <col min="13832" max="13832" width="40.6640625" style="347" customWidth="1"/>
    <col min="13833" max="13836" width="9.33203125" style="347" customWidth="1"/>
    <col min="13837" max="14085" width="9.33203125" style="347"/>
    <col min="14086" max="14086" width="9.33203125" style="347" customWidth="1"/>
    <col min="14087" max="14087" width="6.6640625" style="347" customWidth="1"/>
    <col min="14088" max="14088" width="40.6640625" style="347" customWidth="1"/>
    <col min="14089" max="14092" width="9.33203125" style="347" customWidth="1"/>
    <col min="14093" max="14341" width="9.33203125" style="347"/>
    <col min="14342" max="14342" width="9.33203125" style="347" customWidth="1"/>
    <col min="14343" max="14343" width="6.6640625" style="347" customWidth="1"/>
    <col min="14344" max="14344" width="40.6640625" style="347" customWidth="1"/>
    <col min="14345" max="14348" width="9.33203125" style="347" customWidth="1"/>
    <col min="14349" max="14597" width="9.33203125" style="347"/>
    <col min="14598" max="14598" width="9.33203125" style="347" customWidth="1"/>
    <col min="14599" max="14599" width="6.6640625" style="347" customWidth="1"/>
    <col min="14600" max="14600" width="40.6640625" style="347" customWidth="1"/>
    <col min="14601" max="14604" width="9.33203125" style="347" customWidth="1"/>
    <col min="14605" max="14853" width="9.33203125" style="347"/>
    <col min="14854" max="14854" width="9.33203125" style="347" customWidth="1"/>
    <col min="14855" max="14855" width="6.6640625" style="347" customWidth="1"/>
    <col min="14856" max="14856" width="40.6640625" style="347" customWidth="1"/>
    <col min="14857" max="14860" width="9.33203125" style="347" customWidth="1"/>
    <col min="14861" max="15109" width="9.33203125" style="347"/>
    <col min="15110" max="15110" width="9.33203125" style="347" customWidth="1"/>
    <col min="15111" max="15111" width="6.6640625" style="347" customWidth="1"/>
    <col min="15112" max="15112" width="40.6640625" style="347" customWidth="1"/>
    <col min="15113" max="15116" width="9.33203125" style="347" customWidth="1"/>
    <col min="15117" max="15365" width="9.33203125" style="347"/>
    <col min="15366" max="15366" width="9.33203125" style="347" customWidth="1"/>
    <col min="15367" max="15367" width="6.6640625" style="347" customWidth="1"/>
    <col min="15368" max="15368" width="40.6640625" style="347" customWidth="1"/>
    <col min="15369" max="15372" width="9.33203125" style="347" customWidth="1"/>
    <col min="15373" max="15621" width="9.33203125" style="347"/>
    <col min="15622" max="15622" width="9.33203125" style="347" customWidth="1"/>
    <col min="15623" max="15623" width="6.6640625" style="347" customWidth="1"/>
    <col min="15624" max="15624" width="40.6640625" style="347" customWidth="1"/>
    <col min="15625" max="15628" width="9.33203125" style="347" customWidth="1"/>
    <col min="15629" max="15877" width="9.33203125" style="347"/>
    <col min="15878" max="15878" width="9.33203125" style="347" customWidth="1"/>
    <col min="15879" max="15879" width="6.6640625" style="347" customWidth="1"/>
    <col min="15880" max="15880" width="40.6640625" style="347" customWidth="1"/>
    <col min="15881" max="15884" width="9.33203125" style="347" customWidth="1"/>
    <col min="15885" max="16133" width="9.33203125" style="347"/>
    <col min="16134" max="16134" width="9.33203125" style="347" customWidth="1"/>
    <col min="16135" max="16135" width="6.6640625" style="347" customWidth="1"/>
    <col min="16136" max="16136" width="40.6640625" style="347" customWidth="1"/>
    <col min="16137" max="16140" width="9.33203125" style="347" customWidth="1"/>
    <col min="16141" max="16384" width="9.33203125" style="347"/>
  </cols>
  <sheetData>
    <row r="1" spans="1:24" ht="104.4" customHeight="1" x14ac:dyDescent="0.25">
      <c r="A1" s="410" t="s">
        <v>1933</v>
      </c>
      <c r="B1" s="1106" t="str">
        <f>'C1.2'!B1</f>
        <v>ACSA - BFIA 8202/2026  
FOR: CONTRACTOR APPOINTMENT FOR THE CONSTRUCTION OF UNDERGROUND MAIN WATER LINE AND REHABILITATION OF SERVICE ROADS AT BRAM FISCHER INTERNATIONAL AIRPORT FOR A PERIOD OF 12 MONTHS</v>
      </c>
      <c r="C1" s="1106"/>
      <c r="D1" s="1106"/>
      <c r="E1" s="1106"/>
      <c r="F1" s="1108" t="s">
        <v>1934</v>
      </c>
      <c r="G1" s="1108"/>
      <c r="H1" s="1108"/>
      <c r="I1" s="1108"/>
      <c r="J1" s="1108"/>
      <c r="K1" s="1108"/>
      <c r="L1" s="1109"/>
      <c r="M1" s="1112"/>
      <c r="N1" s="1111"/>
      <c r="O1" s="1111"/>
      <c r="P1" s="1111"/>
      <c r="Q1" s="1111"/>
      <c r="R1" s="1111"/>
      <c r="S1" s="1111"/>
      <c r="T1" s="1111"/>
      <c r="U1" s="1111"/>
      <c r="V1" s="1111"/>
      <c r="W1" s="1111"/>
      <c r="X1" s="1111"/>
    </row>
    <row r="2" spans="1:24" x14ac:dyDescent="0.25">
      <c r="A2" s="348" t="s">
        <v>23</v>
      </c>
      <c r="B2" s="348"/>
      <c r="C2" s="349"/>
      <c r="D2" s="350"/>
      <c r="E2" s="350" t="s">
        <v>24</v>
      </c>
      <c r="F2" s="350" t="s">
        <v>25</v>
      </c>
      <c r="G2" s="350" t="s">
        <v>26</v>
      </c>
      <c r="H2" s="350" t="s">
        <v>27</v>
      </c>
      <c r="I2" s="350" t="s">
        <v>28</v>
      </c>
      <c r="J2" s="350" t="s">
        <v>26</v>
      </c>
      <c r="K2" s="350" t="s">
        <v>27</v>
      </c>
      <c r="L2" s="350" t="s">
        <v>28</v>
      </c>
      <c r="M2" s="428"/>
      <c r="N2" s="415"/>
      <c r="O2" s="415"/>
      <c r="P2" s="415"/>
      <c r="Q2" s="415"/>
      <c r="R2" s="415"/>
      <c r="S2" s="415"/>
      <c r="T2" s="415"/>
      <c r="U2" s="415"/>
      <c r="V2" s="415"/>
      <c r="W2" s="415"/>
      <c r="X2" s="415"/>
    </row>
    <row r="3" spans="1:24" x14ac:dyDescent="0.25">
      <c r="A3" s="351"/>
      <c r="B3" s="351"/>
      <c r="C3" s="352"/>
      <c r="D3" s="374"/>
      <c r="E3" s="353"/>
      <c r="F3" s="346"/>
      <c r="G3" s="346"/>
      <c r="H3" s="346"/>
      <c r="I3" s="354"/>
      <c r="J3" s="346"/>
      <c r="K3" s="346"/>
      <c r="L3" s="354"/>
      <c r="M3" s="429"/>
      <c r="N3" s="413"/>
      <c r="O3" s="375"/>
      <c r="P3" s="413"/>
      <c r="Q3" s="413"/>
      <c r="R3" s="375"/>
      <c r="S3" s="413"/>
      <c r="T3" s="413"/>
      <c r="U3" s="375"/>
      <c r="V3" s="413"/>
      <c r="W3" s="413"/>
      <c r="X3" s="375"/>
    </row>
    <row r="4" spans="1:24" x14ac:dyDescent="0.25">
      <c r="A4" s="355"/>
      <c r="B4" s="355"/>
      <c r="C4" s="356"/>
      <c r="D4" s="356"/>
      <c r="E4" s="357"/>
      <c r="F4" s="358"/>
      <c r="G4" s="358"/>
      <c r="H4" s="358"/>
      <c r="I4" s="359"/>
      <c r="J4" s="358"/>
      <c r="K4" s="358"/>
      <c r="L4" s="359"/>
      <c r="M4" s="433"/>
      <c r="N4" s="431"/>
      <c r="O4" s="376"/>
      <c r="P4" s="431"/>
      <c r="Q4" s="431"/>
      <c r="R4" s="376"/>
      <c r="S4" s="431"/>
      <c r="T4" s="431"/>
      <c r="U4" s="376"/>
      <c r="V4" s="431"/>
      <c r="W4" s="431"/>
      <c r="X4" s="418"/>
    </row>
    <row r="5" spans="1:24" ht="26.4" x14ac:dyDescent="0.25">
      <c r="A5" s="355" t="s">
        <v>1935</v>
      </c>
      <c r="B5" s="355"/>
      <c r="C5" s="356"/>
      <c r="D5" s="356"/>
      <c r="E5" s="360" t="s">
        <v>1936</v>
      </c>
      <c r="F5" s="358" t="s">
        <v>351</v>
      </c>
      <c r="G5" s="361">
        <v>1</v>
      </c>
      <c r="H5" s="399">
        <v>40000</v>
      </c>
      <c r="I5" s="362">
        <f>G5*H5</f>
        <v>40000</v>
      </c>
      <c r="J5" s="458">
        <v>0</v>
      </c>
      <c r="K5" s="411">
        <v>40000</v>
      </c>
      <c r="L5" s="362">
        <f>J5*K5</f>
        <v>0</v>
      </c>
      <c r="M5" s="427"/>
      <c r="N5" s="418"/>
      <c r="O5" s="418"/>
      <c r="P5" s="414"/>
      <c r="Q5" s="418"/>
      <c r="R5" s="418"/>
      <c r="S5" s="414"/>
      <c r="T5" s="418"/>
      <c r="U5" s="418"/>
      <c r="V5" s="414"/>
      <c r="W5" s="418"/>
      <c r="X5" s="418"/>
    </row>
    <row r="6" spans="1:24" hidden="1" x14ac:dyDescent="0.25">
      <c r="A6" s="355" t="s">
        <v>1937</v>
      </c>
      <c r="B6" s="355"/>
      <c r="C6" s="356"/>
      <c r="D6" s="356"/>
      <c r="E6" s="360" t="s">
        <v>1938</v>
      </c>
      <c r="F6" s="358"/>
      <c r="G6" s="358"/>
      <c r="H6" s="378"/>
      <c r="I6" s="367"/>
      <c r="J6" s="358"/>
      <c r="K6" s="430"/>
      <c r="L6" s="367"/>
      <c r="M6" s="433"/>
      <c r="N6" s="432"/>
      <c r="O6" s="441"/>
      <c r="P6" s="431"/>
      <c r="Q6" s="432"/>
      <c r="R6" s="441"/>
      <c r="S6" s="431"/>
      <c r="T6" s="432"/>
      <c r="U6" s="441"/>
      <c r="V6" s="431"/>
      <c r="W6" s="432"/>
      <c r="X6" s="441"/>
    </row>
    <row r="7" spans="1:24" hidden="1" x14ac:dyDescent="0.25">
      <c r="A7" s="355"/>
      <c r="B7" s="355" t="s">
        <v>1939</v>
      </c>
      <c r="C7" s="356"/>
      <c r="D7" s="356"/>
      <c r="E7" s="364" t="s">
        <v>1940</v>
      </c>
      <c r="F7" s="358"/>
      <c r="G7" s="358"/>
      <c r="H7" s="378"/>
      <c r="I7" s="367"/>
      <c r="J7" s="358"/>
      <c r="K7" s="430"/>
      <c r="L7" s="367"/>
      <c r="M7" s="433"/>
      <c r="N7" s="432"/>
      <c r="O7" s="441"/>
      <c r="P7" s="431"/>
      <c r="Q7" s="432"/>
      <c r="R7" s="441"/>
      <c r="S7" s="431"/>
      <c r="T7" s="432"/>
      <c r="U7" s="441"/>
      <c r="V7" s="431"/>
      <c r="W7" s="432"/>
      <c r="X7" s="441"/>
    </row>
    <row r="8" spans="1:24" ht="14.4" hidden="1" x14ac:dyDescent="0.25">
      <c r="A8" s="355"/>
      <c r="B8" s="355"/>
      <c r="C8" s="356" t="s">
        <v>86</v>
      </c>
      <c r="D8" s="356"/>
      <c r="E8" s="364" t="s">
        <v>4921</v>
      </c>
      <c r="F8" s="358" t="s">
        <v>57</v>
      </c>
      <c r="G8" s="361"/>
      <c r="H8" s="365"/>
      <c r="I8" s="362">
        <f>G8*H8</f>
        <v>0</v>
      </c>
      <c r="J8" s="361"/>
      <c r="K8" s="382"/>
      <c r="L8" s="362">
        <f>J8*K8</f>
        <v>0</v>
      </c>
      <c r="M8" s="427"/>
      <c r="N8" s="440"/>
      <c r="O8" s="418"/>
      <c r="P8" s="414"/>
      <c r="Q8" s="440"/>
      <c r="R8" s="418"/>
      <c r="S8" s="414"/>
      <c r="T8" s="440"/>
      <c r="U8" s="418"/>
      <c r="V8" s="414"/>
      <c r="W8" s="440"/>
      <c r="X8" s="418"/>
    </row>
    <row r="9" spans="1:24" ht="14.4" hidden="1" x14ac:dyDescent="0.25">
      <c r="A9" s="355"/>
      <c r="B9" s="355"/>
      <c r="C9" s="356" t="s">
        <v>89</v>
      </c>
      <c r="D9" s="356"/>
      <c r="E9" s="369" t="s">
        <v>4921</v>
      </c>
      <c r="F9" s="358" t="s">
        <v>57</v>
      </c>
      <c r="G9" s="361"/>
      <c r="H9" s="365"/>
      <c r="I9" s="362">
        <f>G9*H9</f>
        <v>0</v>
      </c>
      <c r="J9" s="361"/>
      <c r="K9" s="382"/>
      <c r="L9" s="362">
        <f>J9*K9</f>
        <v>0</v>
      </c>
      <c r="M9" s="427"/>
      <c r="N9" s="440"/>
      <c r="O9" s="418"/>
      <c r="P9" s="414"/>
      <c r="Q9" s="440"/>
      <c r="R9" s="418"/>
      <c r="S9" s="414"/>
      <c r="T9" s="440"/>
      <c r="U9" s="418"/>
      <c r="V9" s="414"/>
      <c r="W9" s="440"/>
      <c r="X9" s="418"/>
    </row>
    <row r="10" spans="1:24" hidden="1" x14ac:dyDescent="0.25">
      <c r="A10" s="355"/>
      <c r="B10" s="355"/>
      <c r="C10" s="356" t="s">
        <v>17</v>
      </c>
      <c r="D10" s="356"/>
      <c r="E10" s="369" t="s">
        <v>1941</v>
      </c>
      <c r="F10" s="358" t="s">
        <v>57</v>
      </c>
      <c r="G10" s="361"/>
      <c r="H10" s="365"/>
      <c r="I10" s="362">
        <f>G10*H10</f>
        <v>0</v>
      </c>
      <c r="J10" s="361"/>
      <c r="K10" s="382"/>
      <c r="L10" s="362">
        <f>J10*K10</f>
        <v>0</v>
      </c>
      <c r="M10" s="427"/>
      <c r="N10" s="440"/>
      <c r="O10" s="418"/>
      <c r="P10" s="414"/>
      <c r="Q10" s="440"/>
      <c r="R10" s="418"/>
      <c r="S10" s="414"/>
      <c r="T10" s="440"/>
      <c r="U10" s="418"/>
      <c r="V10" s="414"/>
      <c r="W10" s="440"/>
      <c r="X10" s="418"/>
    </row>
    <row r="11" spans="1:24" hidden="1" x14ac:dyDescent="0.25">
      <c r="A11" s="355"/>
      <c r="B11" s="355" t="s">
        <v>1942</v>
      </c>
      <c r="C11" s="356"/>
      <c r="D11" s="356"/>
      <c r="E11" s="364" t="s">
        <v>1943</v>
      </c>
      <c r="F11" s="358"/>
      <c r="G11" s="358"/>
      <c r="H11" s="378"/>
      <c r="I11" s="367"/>
      <c r="J11" s="358"/>
      <c r="K11" s="430"/>
      <c r="L11" s="367"/>
      <c r="M11" s="433"/>
      <c r="N11" s="432"/>
      <c r="O11" s="441"/>
      <c r="P11" s="431"/>
      <c r="Q11" s="432"/>
      <c r="R11" s="441"/>
      <c r="S11" s="431"/>
      <c r="T11" s="432"/>
      <c r="U11" s="441"/>
      <c r="V11" s="431"/>
      <c r="W11" s="432"/>
      <c r="X11" s="441"/>
    </row>
    <row r="12" spans="1:24" ht="14.4" hidden="1" x14ac:dyDescent="0.25">
      <c r="A12" s="355"/>
      <c r="B12" s="355"/>
      <c r="C12" s="356" t="s">
        <v>86</v>
      </c>
      <c r="D12" s="356"/>
      <c r="E12" s="369" t="s">
        <v>4921</v>
      </c>
      <c r="F12" s="358" t="s">
        <v>57</v>
      </c>
      <c r="G12" s="361"/>
      <c r="H12" s="365"/>
      <c r="I12" s="362">
        <f t="shared" ref="I12:I18" si="0">G12*H12</f>
        <v>0</v>
      </c>
      <c r="J12" s="361"/>
      <c r="K12" s="382"/>
      <c r="L12" s="362">
        <f t="shared" ref="L12:L18" si="1">J12*K12</f>
        <v>0</v>
      </c>
      <c r="M12" s="427"/>
      <c r="N12" s="440"/>
      <c r="O12" s="418"/>
      <c r="P12" s="414"/>
      <c r="Q12" s="440"/>
      <c r="R12" s="418"/>
      <c r="S12" s="414"/>
      <c r="T12" s="440"/>
      <c r="U12" s="418"/>
      <c r="V12" s="414"/>
      <c r="W12" s="440"/>
      <c r="X12" s="418"/>
    </row>
    <row r="13" spans="1:24" ht="14.4" hidden="1" x14ac:dyDescent="0.25">
      <c r="A13" s="355"/>
      <c r="B13" s="355"/>
      <c r="C13" s="356" t="s">
        <v>89</v>
      </c>
      <c r="D13" s="356"/>
      <c r="E13" s="369" t="s">
        <v>4921</v>
      </c>
      <c r="F13" s="358" t="s">
        <v>57</v>
      </c>
      <c r="G13" s="361"/>
      <c r="H13" s="365"/>
      <c r="I13" s="362">
        <f t="shared" si="0"/>
        <v>0</v>
      </c>
      <c r="J13" s="361"/>
      <c r="K13" s="382"/>
      <c r="L13" s="362">
        <f t="shared" si="1"/>
        <v>0</v>
      </c>
      <c r="M13" s="427"/>
      <c r="N13" s="440"/>
      <c r="O13" s="418"/>
      <c r="P13" s="414"/>
      <c r="Q13" s="440"/>
      <c r="R13" s="418"/>
      <c r="S13" s="414"/>
      <c r="T13" s="440"/>
      <c r="U13" s="418"/>
      <c r="V13" s="414"/>
      <c r="W13" s="440"/>
      <c r="X13" s="418"/>
    </row>
    <row r="14" spans="1:24" hidden="1" x14ac:dyDescent="0.25">
      <c r="A14" s="355"/>
      <c r="B14" s="355"/>
      <c r="C14" s="356" t="s">
        <v>17</v>
      </c>
      <c r="D14" s="356"/>
      <c r="E14" s="369" t="s">
        <v>1941</v>
      </c>
      <c r="F14" s="358" t="s">
        <v>57</v>
      </c>
      <c r="G14" s="361"/>
      <c r="H14" s="365"/>
      <c r="I14" s="362">
        <f t="shared" si="0"/>
        <v>0</v>
      </c>
      <c r="J14" s="361"/>
      <c r="K14" s="382"/>
      <c r="L14" s="362">
        <f t="shared" si="1"/>
        <v>0</v>
      </c>
      <c r="M14" s="427"/>
      <c r="N14" s="440"/>
      <c r="O14" s="418"/>
      <c r="P14" s="414"/>
      <c r="Q14" s="440"/>
      <c r="R14" s="418"/>
      <c r="S14" s="414"/>
      <c r="T14" s="440"/>
      <c r="U14" s="418"/>
      <c r="V14" s="414"/>
      <c r="W14" s="440"/>
      <c r="X14" s="418"/>
    </row>
    <row r="15" spans="1:24" ht="26.4" x14ac:dyDescent="0.25">
      <c r="A15" s="355" t="s">
        <v>1944</v>
      </c>
      <c r="B15" s="355"/>
      <c r="C15" s="356"/>
      <c r="D15" s="356"/>
      <c r="E15" s="360" t="s">
        <v>1945</v>
      </c>
      <c r="F15" s="358" t="s">
        <v>351</v>
      </c>
      <c r="G15" s="361">
        <v>2</v>
      </c>
      <c r="H15" s="399">
        <v>20000</v>
      </c>
      <c r="I15" s="362">
        <f t="shared" si="0"/>
        <v>40000</v>
      </c>
      <c r="J15" s="361"/>
      <c r="K15" s="411">
        <v>20000</v>
      </c>
      <c r="L15" s="362">
        <f t="shared" si="1"/>
        <v>0</v>
      </c>
      <c r="M15" s="427"/>
      <c r="N15" s="417"/>
      <c r="O15" s="418"/>
      <c r="P15" s="414"/>
      <c r="Q15" s="417"/>
      <c r="R15" s="418"/>
      <c r="S15" s="414"/>
      <c r="T15" s="417"/>
      <c r="U15" s="418"/>
      <c r="V15" s="414"/>
      <c r="W15" s="417"/>
      <c r="X15" s="418"/>
    </row>
    <row r="16" spans="1:24" ht="26.4" x14ac:dyDescent="0.25">
      <c r="A16" s="355" t="s">
        <v>1946</v>
      </c>
      <c r="B16" s="355"/>
      <c r="C16" s="356"/>
      <c r="D16" s="356"/>
      <c r="E16" s="360" t="s">
        <v>1947</v>
      </c>
      <c r="F16" s="358" t="s">
        <v>351</v>
      </c>
      <c r="G16" s="361">
        <v>2</v>
      </c>
      <c r="H16" s="399">
        <v>20000</v>
      </c>
      <c r="I16" s="362">
        <f t="shared" si="0"/>
        <v>40000</v>
      </c>
      <c r="J16" s="361"/>
      <c r="K16" s="411">
        <v>20000</v>
      </c>
      <c r="L16" s="362">
        <f t="shared" si="1"/>
        <v>0</v>
      </c>
      <c r="M16" s="427"/>
      <c r="N16" s="417"/>
      <c r="O16" s="418"/>
      <c r="P16" s="414"/>
      <c r="Q16" s="417"/>
      <c r="R16" s="418"/>
      <c r="S16" s="414"/>
      <c r="T16" s="417"/>
      <c r="U16" s="418"/>
      <c r="V16" s="414"/>
      <c r="W16" s="417"/>
      <c r="X16" s="418"/>
    </row>
    <row r="17" spans="1:24" ht="15.6" x14ac:dyDescent="0.25">
      <c r="A17" s="355" t="s">
        <v>1948</v>
      </c>
      <c r="B17" s="355"/>
      <c r="C17" s="356"/>
      <c r="D17" s="356"/>
      <c r="E17" s="360" t="s">
        <v>1949</v>
      </c>
      <c r="F17" s="358" t="s">
        <v>4885</v>
      </c>
      <c r="G17" s="361"/>
      <c r="H17" s="365"/>
      <c r="I17" s="362">
        <f t="shared" si="0"/>
        <v>0</v>
      </c>
      <c r="J17" s="361"/>
      <c r="K17" s="382"/>
      <c r="L17" s="362">
        <f t="shared" si="1"/>
        <v>0</v>
      </c>
      <c r="M17" s="427"/>
      <c r="N17" s="440"/>
      <c r="O17" s="418"/>
      <c r="P17" s="414"/>
      <c r="Q17" s="440"/>
      <c r="R17" s="418"/>
      <c r="S17" s="414"/>
      <c r="T17" s="440"/>
      <c r="U17" s="418"/>
      <c r="V17" s="414"/>
      <c r="W17" s="440"/>
      <c r="X17" s="418"/>
    </row>
    <row r="18" spans="1:24" ht="27" x14ac:dyDescent="0.25">
      <c r="A18" s="355" t="s">
        <v>1950</v>
      </c>
      <c r="B18" s="355"/>
      <c r="C18" s="356"/>
      <c r="D18" s="356"/>
      <c r="E18" s="360" t="s">
        <v>4922</v>
      </c>
      <c r="F18" s="358" t="s">
        <v>4885</v>
      </c>
      <c r="G18" s="361">
        <v>0</v>
      </c>
      <c r="H18" s="399">
        <v>2000</v>
      </c>
      <c r="I18" s="362">
        <f t="shared" si="0"/>
        <v>0</v>
      </c>
      <c r="J18" s="361"/>
      <c r="K18" s="411">
        <v>2000</v>
      </c>
      <c r="L18" s="362">
        <f t="shared" si="1"/>
        <v>0</v>
      </c>
      <c r="M18" s="427"/>
      <c r="N18" s="417"/>
      <c r="O18" s="418"/>
      <c r="P18" s="414"/>
      <c r="Q18" s="417"/>
      <c r="R18" s="418"/>
      <c r="S18" s="414"/>
      <c r="T18" s="417"/>
      <c r="U18" s="418"/>
      <c r="V18" s="414"/>
      <c r="W18" s="417"/>
      <c r="X18" s="418"/>
    </row>
    <row r="19" spans="1:24" x14ac:dyDescent="0.25">
      <c r="A19" s="355" t="s">
        <v>1951</v>
      </c>
      <c r="B19" s="355"/>
      <c r="C19" s="356"/>
      <c r="D19" s="356"/>
      <c r="E19" s="360" t="s">
        <v>1952</v>
      </c>
      <c r="F19" s="358"/>
      <c r="G19" s="358"/>
      <c r="H19" s="378"/>
      <c r="I19" s="367"/>
      <c r="J19" s="358"/>
      <c r="K19" s="430"/>
      <c r="L19" s="367"/>
      <c r="M19" s="433"/>
      <c r="N19" s="432"/>
      <c r="O19" s="441"/>
      <c r="P19" s="431"/>
      <c r="Q19" s="432"/>
      <c r="R19" s="441"/>
      <c r="S19" s="431"/>
      <c r="T19" s="432"/>
      <c r="U19" s="441"/>
      <c r="V19" s="431"/>
      <c r="W19" s="432"/>
      <c r="X19" s="441"/>
    </row>
    <row r="20" spans="1:24" ht="27.6" x14ac:dyDescent="0.25">
      <c r="A20" s="355"/>
      <c r="B20" s="355" t="s">
        <v>1953</v>
      </c>
      <c r="C20" s="356"/>
      <c r="D20" s="356"/>
      <c r="E20" s="364" t="s">
        <v>1954</v>
      </c>
      <c r="F20" s="358" t="s">
        <v>4887</v>
      </c>
      <c r="G20" s="361"/>
      <c r="H20" s="365"/>
      <c r="I20" s="362">
        <f>G20*H20</f>
        <v>0</v>
      </c>
      <c r="J20" s="361"/>
      <c r="K20" s="382"/>
      <c r="L20" s="362">
        <f>J20*K20</f>
        <v>0</v>
      </c>
      <c r="M20" s="427"/>
      <c r="N20" s="440"/>
      <c r="O20" s="418"/>
      <c r="P20" s="414"/>
      <c r="Q20" s="440"/>
      <c r="R20" s="418"/>
      <c r="S20" s="414"/>
      <c r="T20" s="440"/>
      <c r="U20" s="418"/>
      <c r="V20" s="414"/>
      <c r="W20" s="440"/>
      <c r="X20" s="418"/>
    </row>
    <row r="21" spans="1:24" ht="27.6" x14ac:dyDescent="0.25">
      <c r="A21" s="355"/>
      <c r="B21" s="355" t="s">
        <v>1955</v>
      </c>
      <c r="C21" s="356"/>
      <c r="D21" s="356"/>
      <c r="E21" s="364" t="s">
        <v>1956</v>
      </c>
      <c r="F21" s="358" t="s">
        <v>4887</v>
      </c>
      <c r="G21" s="361"/>
      <c r="H21" s="365"/>
      <c r="I21" s="362">
        <f>G21*H21</f>
        <v>0</v>
      </c>
      <c r="J21" s="361"/>
      <c r="K21" s="382"/>
      <c r="L21" s="362">
        <f>J21*K21</f>
        <v>0</v>
      </c>
      <c r="M21" s="427"/>
      <c r="N21" s="440"/>
      <c r="O21" s="418"/>
      <c r="P21" s="414"/>
      <c r="Q21" s="440"/>
      <c r="R21" s="418"/>
      <c r="S21" s="414"/>
      <c r="T21" s="440"/>
      <c r="U21" s="418"/>
      <c r="V21" s="414"/>
      <c r="W21" s="440"/>
      <c r="X21" s="418"/>
    </row>
    <row r="22" spans="1:24" x14ac:dyDescent="0.25">
      <c r="A22" s="355" t="s">
        <v>1957</v>
      </c>
      <c r="B22" s="355"/>
      <c r="C22" s="356"/>
      <c r="D22" s="356"/>
      <c r="E22" s="360" t="s">
        <v>1958</v>
      </c>
      <c r="F22" s="358"/>
      <c r="G22" s="358"/>
      <c r="H22" s="378"/>
      <c r="I22" s="367"/>
      <c r="J22" s="358"/>
      <c r="K22" s="430"/>
      <c r="L22" s="367"/>
      <c r="M22" s="433"/>
      <c r="N22" s="432"/>
      <c r="O22" s="441"/>
      <c r="P22" s="431"/>
      <c r="Q22" s="432"/>
      <c r="R22" s="441"/>
      <c r="S22" s="431"/>
      <c r="T22" s="432"/>
      <c r="U22" s="441"/>
      <c r="V22" s="431"/>
      <c r="W22" s="432"/>
      <c r="X22" s="441"/>
    </row>
    <row r="23" spans="1:24" ht="15.6" x14ac:dyDescent="0.25">
      <c r="A23" s="355"/>
      <c r="B23" s="355" t="s">
        <v>1959</v>
      </c>
      <c r="C23" s="356"/>
      <c r="D23" s="356"/>
      <c r="E23" s="364" t="s">
        <v>4923</v>
      </c>
      <c r="F23" s="358" t="s">
        <v>4885</v>
      </c>
      <c r="G23" s="361"/>
      <c r="H23" s="365"/>
      <c r="I23" s="362">
        <f>G23*H23</f>
        <v>0</v>
      </c>
      <c r="J23" s="361"/>
      <c r="K23" s="382"/>
      <c r="L23" s="362">
        <f>J23*K23</f>
        <v>0</v>
      </c>
      <c r="M23" s="427"/>
      <c r="N23" s="440"/>
      <c r="O23" s="418"/>
      <c r="P23" s="414"/>
      <c r="Q23" s="440"/>
      <c r="R23" s="418"/>
      <c r="S23" s="414"/>
      <c r="T23" s="440"/>
      <c r="U23" s="418"/>
      <c r="V23" s="414"/>
      <c r="W23" s="440"/>
      <c r="X23" s="418"/>
    </row>
    <row r="24" spans="1:24" ht="15.6" x14ac:dyDescent="0.25">
      <c r="A24" s="355"/>
      <c r="B24" s="355" t="s">
        <v>1960</v>
      </c>
      <c r="C24" s="356"/>
      <c r="D24" s="356"/>
      <c r="E24" s="364" t="s">
        <v>4924</v>
      </c>
      <c r="F24" s="358" t="s">
        <v>4885</v>
      </c>
      <c r="G24" s="361">
        <v>0</v>
      </c>
      <c r="H24" s="399">
        <v>120</v>
      </c>
      <c r="I24" s="362">
        <f>G24*H24</f>
        <v>0</v>
      </c>
      <c r="J24" s="361">
        <v>0</v>
      </c>
      <c r="K24" s="411">
        <v>120</v>
      </c>
      <c r="L24" s="362">
        <f>J24*K24</f>
        <v>0</v>
      </c>
      <c r="M24" s="427"/>
      <c r="N24" s="417"/>
      <c r="O24" s="418"/>
      <c r="P24" s="414"/>
      <c r="Q24" s="417"/>
      <c r="R24" s="418"/>
      <c r="S24" s="414"/>
      <c r="T24" s="417"/>
      <c r="U24" s="418"/>
      <c r="V24" s="414"/>
      <c r="W24" s="417"/>
      <c r="X24" s="418"/>
    </row>
    <row r="25" spans="1:24" ht="15.6" x14ac:dyDescent="0.25">
      <c r="A25" s="355"/>
      <c r="B25" s="355" t="s">
        <v>1961</v>
      </c>
      <c r="C25" s="356"/>
      <c r="D25" s="356"/>
      <c r="E25" s="364" t="s">
        <v>4925</v>
      </c>
      <c r="F25" s="358" t="s">
        <v>4885</v>
      </c>
      <c r="G25" s="361"/>
      <c r="H25" s="365"/>
      <c r="I25" s="362">
        <f>G25*H25</f>
        <v>0</v>
      </c>
      <c r="J25" s="361"/>
      <c r="K25" s="382"/>
      <c r="L25" s="362">
        <f>J25*K25</f>
        <v>0</v>
      </c>
      <c r="M25" s="427"/>
      <c r="N25" s="440"/>
      <c r="O25" s="418"/>
      <c r="P25" s="414"/>
      <c r="Q25" s="440"/>
      <c r="R25" s="418"/>
      <c r="S25" s="414"/>
      <c r="T25" s="440"/>
      <c r="U25" s="418"/>
      <c r="V25" s="414"/>
      <c r="W25" s="440"/>
      <c r="X25" s="418"/>
    </row>
    <row r="26" spans="1:24" ht="15.6" x14ac:dyDescent="0.25">
      <c r="A26" s="355"/>
      <c r="B26" s="355" t="s">
        <v>1962</v>
      </c>
      <c r="C26" s="356"/>
      <c r="D26" s="356"/>
      <c r="E26" s="364" t="s">
        <v>4926</v>
      </c>
      <c r="F26" s="358" t="s">
        <v>4885</v>
      </c>
      <c r="G26" s="361">
        <v>0</v>
      </c>
      <c r="H26" s="399">
        <v>95</v>
      </c>
      <c r="I26" s="362">
        <f>G26*H26</f>
        <v>0</v>
      </c>
      <c r="J26" s="361">
        <f>'C4.3'!J42</f>
        <v>0</v>
      </c>
      <c r="K26" s="411">
        <v>95</v>
      </c>
      <c r="L26" s="362">
        <f>J26*K26</f>
        <v>0</v>
      </c>
      <c r="M26" s="427"/>
      <c r="N26" s="417"/>
      <c r="O26" s="418"/>
      <c r="P26" s="414"/>
      <c r="Q26" s="417"/>
      <c r="R26" s="418"/>
      <c r="S26" s="414"/>
      <c r="T26" s="417"/>
      <c r="U26" s="418"/>
      <c r="V26" s="414"/>
      <c r="W26" s="417"/>
      <c r="X26" s="418"/>
    </row>
    <row r="27" spans="1:24" ht="15.6" x14ac:dyDescent="0.25">
      <c r="A27" s="355" t="s">
        <v>1963</v>
      </c>
      <c r="B27" s="355"/>
      <c r="C27" s="356"/>
      <c r="D27" s="356"/>
      <c r="E27" s="360" t="s">
        <v>1964</v>
      </c>
      <c r="F27" s="358" t="s">
        <v>4885</v>
      </c>
      <c r="G27" s="361"/>
      <c r="H27" s="365"/>
      <c r="I27" s="362">
        <f>G27*H27</f>
        <v>0</v>
      </c>
      <c r="J27" s="361"/>
      <c r="K27" s="382"/>
      <c r="L27" s="362">
        <f>J27*K27</f>
        <v>0</v>
      </c>
      <c r="M27" s="427"/>
      <c r="N27" s="440"/>
      <c r="O27" s="418"/>
      <c r="P27" s="414"/>
      <c r="Q27" s="440"/>
      <c r="R27" s="418"/>
      <c r="S27" s="414"/>
      <c r="T27" s="440"/>
      <c r="U27" s="418"/>
      <c r="V27" s="414"/>
      <c r="W27" s="440"/>
      <c r="X27" s="418"/>
    </row>
    <row r="28" spans="1:24" ht="26.4" x14ac:dyDescent="0.25">
      <c r="A28" s="355" t="s">
        <v>1965</v>
      </c>
      <c r="B28" s="355"/>
      <c r="C28" s="356"/>
      <c r="D28" s="356"/>
      <c r="E28" s="360" t="s">
        <v>1966</v>
      </c>
      <c r="F28" s="358"/>
      <c r="G28" s="358"/>
      <c r="H28" s="378"/>
      <c r="I28" s="367"/>
      <c r="J28" s="358"/>
      <c r="K28" s="430"/>
      <c r="L28" s="367"/>
      <c r="M28" s="433"/>
      <c r="N28" s="432"/>
      <c r="O28" s="441"/>
      <c r="P28" s="431"/>
      <c r="Q28" s="432"/>
      <c r="R28" s="441"/>
      <c r="S28" s="431"/>
      <c r="T28" s="432"/>
      <c r="U28" s="441"/>
      <c r="V28" s="431"/>
      <c r="W28" s="432"/>
      <c r="X28" s="441"/>
    </row>
    <row r="29" spans="1:24" ht="27.6" x14ac:dyDescent="0.25">
      <c r="A29" s="355"/>
      <c r="B29" s="355" t="s">
        <v>1967</v>
      </c>
      <c r="C29" s="356"/>
      <c r="D29" s="356"/>
      <c r="E29" s="364" t="s">
        <v>1668</v>
      </c>
      <c r="F29" s="358" t="s">
        <v>4887</v>
      </c>
      <c r="G29" s="361"/>
      <c r="H29" s="365"/>
      <c r="I29" s="362">
        <f t="shared" ref="I29:I35" si="2">G29*H29</f>
        <v>0</v>
      </c>
      <c r="J29" s="361"/>
      <c r="K29" s="382"/>
      <c r="L29" s="362">
        <f t="shared" ref="L29:L35" si="3">J29*K29</f>
        <v>0</v>
      </c>
      <c r="M29" s="427"/>
      <c r="N29" s="440"/>
      <c r="O29" s="418"/>
      <c r="P29" s="414"/>
      <c r="Q29" s="440"/>
      <c r="R29" s="418"/>
      <c r="S29" s="414"/>
      <c r="T29" s="440"/>
      <c r="U29" s="418"/>
      <c r="V29" s="414"/>
      <c r="W29" s="440"/>
      <c r="X29" s="418"/>
    </row>
    <row r="30" spans="1:24" ht="27.6" x14ac:dyDescent="0.25">
      <c r="A30" s="355"/>
      <c r="B30" s="355" t="s">
        <v>1968</v>
      </c>
      <c r="C30" s="356"/>
      <c r="D30" s="356"/>
      <c r="E30" s="364" t="s">
        <v>4927</v>
      </c>
      <c r="F30" s="358" t="s">
        <v>4887</v>
      </c>
      <c r="G30" s="361"/>
      <c r="H30" s="365"/>
      <c r="I30" s="362">
        <f t="shared" si="2"/>
        <v>0</v>
      </c>
      <c r="J30" s="361"/>
      <c r="K30" s="382"/>
      <c r="L30" s="362">
        <f t="shared" si="3"/>
        <v>0</v>
      </c>
      <c r="M30" s="427"/>
      <c r="N30" s="440"/>
      <c r="O30" s="418"/>
      <c r="P30" s="414"/>
      <c r="Q30" s="440"/>
      <c r="R30" s="418"/>
      <c r="S30" s="414"/>
      <c r="T30" s="440"/>
      <c r="U30" s="418"/>
      <c r="V30" s="414"/>
      <c r="W30" s="440"/>
      <c r="X30" s="418"/>
    </row>
    <row r="31" spans="1:24" ht="27.6" hidden="1" x14ac:dyDescent="0.25">
      <c r="A31" s="355"/>
      <c r="B31" s="355" t="s">
        <v>1969</v>
      </c>
      <c r="C31" s="356"/>
      <c r="D31" s="356"/>
      <c r="E31" s="364" t="s">
        <v>1970</v>
      </c>
      <c r="F31" s="358" t="s">
        <v>4887</v>
      </c>
      <c r="G31" s="361"/>
      <c r="H31" s="365"/>
      <c r="I31" s="362">
        <f t="shared" si="2"/>
        <v>0</v>
      </c>
      <c r="J31" s="361"/>
      <c r="K31" s="382"/>
      <c r="L31" s="362">
        <f t="shared" si="3"/>
        <v>0</v>
      </c>
      <c r="M31" s="427"/>
      <c r="N31" s="440"/>
      <c r="O31" s="418"/>
      <c r="P31" s="414"/>
      <c r="Q31" s="440"/>
      <c r="R31" s="418"/>
      <c r="S31" s="414"/>
      <c r="T31" s="440"/>
      <c r="U31" s="418"/>
      <c r="V31" s="414"/>
      <c r="W31" s="440"/>
      <c r="X31" s="418"/>
    </row>
    <row r="32" spans="1:24" ht="27.6" hidden="1" x14ac:dyDescent="0.25">
      <c r="A32" s="355"/>
      <c r="B32" s="355" t="s">
        <v>1971</v>
      </c>
      <c r="C32" s="356"/>
      <c r="D32" s="356"/>
      <c r="E32" s="364" t="s">
        <v>4928</v>
      </c>
      <c r="F32" s="358" t="s">
        <v>4887</v>
      </c>
      <c r="G32" s="361"/>
      <c r="H32" s="365"/>
      <c r="I32" s="362">
        <f t="shared" si="2"/>
        <v>0</v>
      </c>
      <c r="J32" s="361"/>
      <c r="K32" s="382"/>
      <c r="L32" s="362">
        <f t="shared" si="3"/>
        <v>0</v>
      </c>
      <c r="M32" s="427"/>
      <c r="N32" s="440"/>
      <c r="O32" s="418"/>
      <c r="P32" s="414"/>
      <c r="Q32" s="440"/>
      <c r="R32" s="418"/>
      <c r="S32" s="414"/>
      <c r="T32" s="440"/>
      <c r="U32" s="418"/>
      <c r="V32" s="414"/>
      <c r="W32" s="440"/>
      <c r="X32" s="418"/>
    </row>
    <row r="33" spans="1:24" x14ac:dyDescent="0.25">
      <c r="A33" s="355" t="s">
        <v>1972</v>
      </c>
      <c r="B33" s="355"/>
      <c r="C33" s="356"/>
      <c r="D33" s="356"/>
      <c r="E33" s="360" t="s">
        <v>1973</v>
      </c>
      <c r="F33" s="346" t="s">
        <v>65</v>
      </c>
      <c r="G33" s="361">
        <v>50</v>
      </c>
      <c r="H33" s="399">
        <v>1500</v>
      </c>
      <c r="I33" s="362">
        <f t="shared" si="2"/>
        <v>75000</v>
      </c>
      <c r="J33" s="458">
        <v>0</v>
      </c>
      <c r="K33" s="411">
        <v>1500</v>
      </c>
      <c r="L33" s="362">
        <f t="shared" si="3"/>
        <v>0</v>
      </c>
      <c r="M33" s="427"/>
      <c r="N33" s="417"/>
      <c r="O33" s="418"/>
      <c r="P33" s="414"/>
      <c r="Q33" s="417"/>
      <c r="R33" s="418"/>
      <c r="S33" s="414"/>
      <c r="T33" s="417"/>
      <c r="U33" s="418"/>
      <c r="V33" s="414"/>
      <c r="W33" s="417"/>
      <c r="X33" s="418"/>
    </row>
    <row r="34" spans="1:24" ht="15.6" x14ac:dyDescent="0.25">
      <c r="A34" s="355" t="s">
        <v>1974</v>
      </c>
      <c r="B34" s="355"/>
      <c r="C34" s="356"/>
      <c r="D34" s="356"/>
      <c r="E34" s="360" t="s">
        <v>1975</v>
      </c>
      <c r="F34" s="358" t="s">
        <v>4885</v>
      </c>
      <c r="G34" s="361">
        <v>100</v>
      </c>
      <c r="H34" s="399">
        <v>130</v>
      </c>
      <c r="I34" s="362">
        <f t="shared" si="2"/>
        <v>13000</v>
      </c>
      <c r="J34" s="458">
        <v>0</v>
      </c>
      <c r="K34" s="411">
        <v>130</v>
      </c>
      <c r="L34" s="362">
        <f t="shared" si="3"/>
        <v>0</v>
      </c>
      <c r="M34" s="427"/>
      <c r="N34" s="417"/>
      <c r="O34" s="418"/>
      <c r="P34" s="414"/>
      <c r="Q34" s="417"/>
      <c r="R34" s="418"/>
      <c r="S34" s="414"/>
      <c r="T34" s="417"/>
      <c r="U34" s="418"/>
      <c r="V34" s="414"/>
      <c r="W34" s="417"/>
      <c r="X34" s="418"/>
    </row>
    <row r="35" spans="1:24" ht="15.6" hidden="1" x14ac:dyDescent="0.25">
      <c r="A35" s="355" t="s">
        <v>1976</v>
      </c>
      <c r="B35" s="355"/>
      <c r="C35" s="356"/>
      <c r="D35" s="356"/>
      <c r="E35" s="360" t="s">
        <v>4929</v>
      </c>
      <c r="F35" s="358" t="s">
        <v>4885</v>
      </c>
      <c r="G35" s="361"/>
      <c r="H35" s="365"/>
      <c r="I35" s="362">
        <f t="shared" si="2"/>
        <v>0</v>
      </c>
      <c r="J35" s="361"/>
      <c r="K35" s="365"/>
      <c r="L35" s="362">
        <f t="shared" si="3"/>
        <v>0</v>
      </c>
      <c r="M35" s="427"/>
      <c r="N35" s="440"/>
      <c r="O35" s="418"/>
      <c r="P35" s="414"/>
      <c r="Q35" s="440"/>
      <c r="R35" s="418"/>
      <c r="S35" s="414"/>
      <c r="T35" s="440"/>
      <c r="U35" s="418"/>
      <c r="V35" s="414"/>
      <c r="W35" s="440"/>
      <c r="X35" s="418"/>
    </row>
    <row r="36" spans="1:24" ht="26.4" hidden="1" x14ac:dyDescent="0.25">
      <c r="A36" s="355" t="s">
        <v>1977</v>
      </c>
      <c r="B36" s="355"/>
      <c r="C36" s="356"/>
      <c r="D36" s="356"/>
      <c r="E36" s="360" t="s">
        <v>1978</v>
      </c>
      <c r="F36" s="358"/>
      <c r="G36" s="358"/>
      <c r="H36" s="378"/>
      <c r="I36" s="367"/>
      <c r="J36" s="358"/>
      <c r="K36" s="378"/>
      <c r="L36" s="367"/>
      <c r="M36" s="433"/>
      <c r="N36" s="432"/>
      <c r="O36" s="441"/>
      <c r="P36" s="431"/>
      <c r="Q36" s="432"/>
      <c r="R36" s="441"/>
      <c r="S36" s="431"/>
      <c r="T36" s="432"/>
      <c r="U36" s="441"/>
      <c r="V36" s="431"/>
      <c r="W36" s="432"/>
      <c r="X36" s="441"/>
    </row>
    <row r="37" spans="1:24" ht="27.6" hidden="1" x14ac:dyDescent="0.25">
      <c r="A37" s="355"/>
      <c r="B37" s="355" t="s">
        <v>1979</v>
      </c>
      <c r="C37" s="356"/>
      <c r="D37" s="356"/>
      <c r="E37" s="364" t="s">
        <v>1980</v>
      </c>
      <c r="F37" s="358"/>
      <c r="G37" s="358"/>
      <c r="H37" s="378"/>
      <c r="I37" s="367"/>
      <c r="J37" s="358"/>
      <c r="K37" s="378"/>
      <c r="L37" s="367"/>
      <c r="M37" s="433"/>
      <c r="N37" s="432"/>
      <c r="O37" s="441"/>
      <c r="P37" s="431"/>
      <c r="Q37" s="432"/>
      <c r="R37" s="441"/>
      <c r="S37" s="431"/>
      <c r="T37" s="432"/>
      <c r="U37" s="441"/>
      <c r="V37" s="431"/>
      <c r="W37" s="432"/>
      <c r="X37" s="441"/>
    </row>
    <row r="38" spans="1:24" ht="28.2" hidden="1" x14ac:dyDescent="0.25">
      <c r="A38" s="355"/>
      <c r="B38" s="355"/>
      <c r="C38" s="356" t="s">
        <v>86</v>
      </c>
      <c r="D38" s="356"/>
      <c r="E38" s="364" t="s">
        <v>4930</v>
      </c>
      <c r="F38" s="358" t="s">
        <v>4885</v>
      </c>
      <c r="G38" s="361"/>
      <c r="H38" s="365"/>
      <c r="I38" s="362">
        <f>G38*H38</f>
        <v>0</v>
      </c>
      <c r="J38" s="361"/>
      <c r="K38" s="365"/>
      <c r="L38" s="362">
        <f>J38*K38</f>
        <v>0</v>
      </c>
      <c r="M38" s="427"/>
      <c r="N38" s="440"/>
      <c r="O38" s="418"/>
      <c r="P38" s="414"/>
      <c r="Q38" s="440"/>
      <c r="R38" s="418"/>
      <c r="S38" s="414"/>
      <c r="T38" s="440"/>
      <c r="U38" s="418"/>
      <c r="V38" s="414"/>
      <c r="W38" s="440"/>
      <c r="X38" s="418"/>
    </row>
    <row r="39" spans="1:24" ht="28.2" hidden="1" x14ac:dyDescent="0.25">
      <c r="A39" s="355"/>
      <c r="B39" s="355"/>
      <c r="C39" s="356" t="s">
        <v>89</v>
      </c>
      <c r="D39" s="356"/>
      <c r="E39" s="364" t="s">
        <v>4931</v>
      </c>
      <c r="F39" s="358" t="s">
        <v>4885</v>
      </c>
      <c r="G39" s="361"/>
      <c r="H39" s="365"/>
      <c r="I39" s="362">
        <f>G39*H39</f>
        <v>0</v>
      </c>
      <c r="J39" s="361"/>
      <c r="K39" s="365"/>
      <c r="L39" s="362">
        <f>J39*K39</f>
        <v>0</v>
      </c>
      <c r="M39" s="427"/>
      <c r="N39" s="440"/>
      <c r="O39" s="418"/>
      <c r="P39" s="414"/>
      <c r="Q39" s="440"/>
      <c r="R39" s="418"/>
      <c r="S39" s="414"/>
      <c r="T39" s="440"/>
      <c r="U39" s="418"/>
      <c r="V39" s="414"/>
      <c r="W39" s="440"/>
      <c r="X39" s="418"/>
    </row>
    <row r="40" spans="1:24" ht="28.2" hidden="1" x14ac:dyDescent="0.25">
      <c r="A40" s="355"/>
      <c r="B40" s="355"/>
      <c r="C40" s="356" t="s">
        <v>17</v>
      </c>
      <c r="D40" s="356"/>
      <c r="E40" s="364" t="s">
        <v>4932</v>
      </c>
      <c r="F40" s="358" t="s">
        <v>4885</v>
      </c>
      <c r="G40" s="361"/>
      <c r="H40" s="365"/>
      <c r="I40" s="362">
        <f>G40*H40</f>
        <v>0</v>
      </c>
      <c r="J40" s="361"/>
      <c r="K40" s="365"/>
      <c r="L40" s="362">
        <f>J40*K40</f>
        <v>0</v>
      </c>
      <c r="M40" s="427"/>
      <c r="N40" s="440"/>
      <c r="O40" s="418"/>
      <c r="P40" s="414"/>
      <c r="Q40" s="440"/>
      <c r="R40" s="418"/>
      <c r="S40" s="414"/>
      <c r="T40" s="440"/>
      <c r="U40" s="418"/>
      <c r="V40" s="414"/>
      <c r="W40" s="440"/>
      <c r="X40" s="418"/>
    </row>
    <row r="41" spans="1:24" ht="28.2" hidden="1" x14ac:dyDescent="0.25">
      <c r="A41" s="355"/>
      <c r="B41" s="355"/>
      <c r="C41" s="356" t="s">
        <v>18</v>
      </c>
      <c r="D41" s="356"/>
      <c r="E41" s="364" t="s">
        <v>4933</v>
      </c>
      <c r="F41" s="358" t="s">
        <v>4885</v>
      </c>
      <c r="G41" s="361"/>
      <c r="H41" s="365"/>
      <c r="I41" s="362">
        <f>G41*H41</f>
        <v>0</v>
      </c>
      <c r="J41" s="361"/>
      <c r="K41" s="365"/>
      <c r="L41" s="362">
        <f>J41*K41</f>
        <v>0</v>
      </c>
      <c r="M41" s="427"/>
      <c r="N41" s="440"/>
      <c r="O41" s="418"/>
      <c r="P41" s="414"/>
      <c r="Q41" s="440"/>
      <c r="R41" s="418"/>
      <c r="S41" s="414"/>
      <c r="T41" s="440"/>
      <c r="U41" s="418"/>
      <c r="V41" s="414"/>
      <c r="W41" s="440"/>
      <c r="X41" s="418"/>
    </row>
    <row r="42" spans="1:24" ht="27.6" hidden="1" x14ac:dyDescent="0.25">
      <c r="A42" s="355"/>
      <c r="B42" s="355" t="s">
        <v>1981</v>
      </c>
      <c r="C42" s="356"/>
      <c r="D42" s="356"/>
      <c r="E42" s="364" t="s">
        <v>1982</v>
      </c>
      <c r="F42" s="358"/>
      <c r="G42" s="358"/>
      <c r="H42" s="378"/>
      <c r="I42" s="367"/>
      <c r="J42" s="358"/>
      <c r="K42" s="378"/>
      <c r="L42" s="367"/>
      <c r="M42" s="433"/>
      <c r="N42" s="432"/>
      <c r="O42" s="441"/>
      <c r="P42" s="431"/>
      <c r="Q42" s="432"/>
      <c r="R42" s="441"/>
      <c r="S42" s="431"/>
      <c r="T42" s="432"/>
      <c r="U42" s="441"/>
      <c r="V42" s="431"/>
      <c r="W42" s="432"/>
      <c r="X42" s="441"/>
    </row>
    <row r="43" spans="1:24" ht="28.2" hidden="1" x14ac:dyDescent="0.25">
      <c r="A43" s="355"/>
      <c r="B43" s="355"/>
      <c r="C43" s="356" t="s">
        <v>86</v>
      </c>
      <c r="D43" s="356"/>
      <c r="E43" s="364" t="s">
        <v>4930</v>
      </c>
      <c r="F43" s="358" t="s">
        <v>4885</v>
      </c>
      <c r="G43" s="361"/>
      <c r="H43" s="365"/>
      <c r="I43" s="362">
        <f>G43*H43</f>
        <v>0</v>
      </c>
      <c r="J43" s="361"/>
      <c r="K43" s="365"/>
      <c r="L43" s="362">
        <f>J43*K43</f>
        <v>0</v>
      </c>
      <c r="M43" s="427"/>
      <c r="N43" s="440"/>
      <c r="O43" s="418"/>
      <c r="P43" s="414"/>
      <c r="Q43" s="440"/>
      <c r="R43" s="418"/>
      <c r="S43" s="414"/>
      <c r="T43" s="440"/>
      <c r="U43" s="418"/>
      <c r="V43" s="414"/>
      <c r="W43" s="440"/>
      <c r="X43" s="418"/>
    </row>
    <row r="44" spans="1:24" ht="28.2" hidden="1" x14ac:dyDescent="0.25">
      <c r="A44" s="355"/>
      <c r="B44" s="355"/>
      <c r="C44" s="356" t="s">
        <v>89</v>
      </c>
      <c r="D44" s="356"/>
      <c r="E44" s="364" t="s">
        <v>4931</v>
      </c>
      <c r="F44" s="358" t="s">
        <v>4885</v>
      </c>
      <c r="G44" s="361"/>
      <c r="H44" s="365"/>
      <c r="I44" s="362">
        <f>G44*H44</f>
        <v>0</v>
      </c>
      <c r="J44" s="361"/>
      <c r="K44" s="365"/>
      <c r="L44" s="362">
        <f>J44*K44</f>
        <v>0</v>
      </c>
      <c r="M44" s="427"/>
      <c r="N44" s="440"/>
      <c r="O44" s="418"/>
      <c r="P44" s="414"/>
      <c r="Q44" s="440"/>
      <c r="R44" s="418"/>
      <c r="S44" s="414"/>
      <c r="T44" s="440"/>
      <c r="U44" s="418"/>
      <c r="V44" s="414"/>
      <c r="W44" s="440"/>
      <c r="X44" s="418"/>
    </row>
    <row r="45" spans="1:24" ht="28.2" hidden="1" x14ac:dyDescent="0.25">
      <c r="A45" s="355"/>
      <c r="B45" s="355"/>
      <c r="C45" s="356" t="s">
        <v>17</v>
      </c>
      <c r="D45" s="356"/>
      <c r="E45" s="364" t="s">
        <v>4934</v>
      </c>
      <c r="F45" s="358" t="s">
        <v>4885</v>
      </c>
      <c r="G45" s="361"/>
      <c r="H45" s="365"/>
      <c r="I45" s="362">
        <f>G45*H45</f>
        <v>0</v>
      </c>
      <c r="J45" s="361"/>
      <c r="K45" s="365"/>
      <c r="L45" s="362">
        <f>J45*K45</f>
        <v>0</v>
      </c>
      <c r="M45" s="427"/>
      <c r="N45" s="440"/>
      <c r="O45" s="418"/>
      <c r="P45" s="414"/>
      <c r="Q45" s="440"/>
      <c r="R45" s="418"/>
      <c r="S45" s="414"/>
      <c r="T45" s="440"/>
      <c r="U45" s="418"/>
      <c r="V45" s="414"/>
      <c r="W45" s="440"/>
      <c r="X45" s="418"/>
    </row>
    <row r="46" spans="1:24" ht="28.2" hidden="1" x14ac:dyDescent="0.25">
      <c r="A46" s="355"/>
      <c r="B46" s="355"/>
      <c r="C46" s="356" t="s">
        <v>18</v>
      </c>
      <c r="D46" s="356"/>
      <c r="E46" s="364" t="s">
        <v>4933</v>
      </c>
      <c r="F46" s="358" t="s">
        <v>4885</v>
      </c>
      <c r="G46" s="361"/>
      <c r="H46" s="365"/>
      <c r="I46" s="362">
        <f>G46*H46</f>
        <v>0</v>
      </c>
      <c r="J46" s="361"/>
      <c r="K46" s="365"/>
      <c r="L46" s="362">
        <f>J46*K46</f>
        <v>0</v>
      </c>
      <c r="M46" s="427"/>
      <c r="N46" s="440"/>
      <c r="O46" s="418"/>
      <c r="P46" s="414"/>
      <c r="Q46" s="440"/>
      <c r="R46" s="418"/>
      <c r="S46" s="414"/>
      <c r="T46" s="440"/>
      <c r="U46" s="418"/>
      <c r="V46" s="414"/>
      <c r="W46" s="440"/>
      <c r="X46" s="418"/>
    </row>
    <row r="47" spans="1:24" ht="27.6" hidden="1" x14ac:dyDescent="0.25">
      <c r="A47" s="355"/>
      <c r="B47" s="355" t="s">
        <v>1983</v>
      </c>
      <c r="C47" s="356"/>
      <c r="D47" s="356"/>
      <c r="E47" s="364" t="s">
        <v>1984</v>
      </c>
      <c r="F47" s="358"/>
      <c r="G47" s="358"/>
      <c r="H47" s="378"/>
      <c r="I47" s="367"/>
      <c r="J47" s="358"/>
      <c r="K47" s="378"/>
      <c r="L47" s="367"/>
      <c r="M47" s="433"/>
      <c r="N47" s="432"/>
      <c r="O47" s="441"/>
      <c r="P47" s="431"/>
      <c r="Q47" s="432"/>
      <c r="R47" s="441"/>
      <c r="S47" s="431"/>
      <c r="T47" s="432"/>
      <c r="U47" s="441"/>
      <c r="V47" s="431"/>
      <c r="W47" s="432"/>
      <c r="X47" s="441"/>
    </row>
    <row r="48" spans="1:24" ht="28.2" hidden="1" x14ac:dyDescent="0.25">
      <c r="A48" s="355"/>
      <c r="B48" s="355"/>
      <c r="C48" s="356" t="s">
        <v>86</v>
      </c>
      <c r="D48" s="356"/>
      <c r="E48" s="364" t="s">
        <v>4930</v>
      </c>
      <c r="F48" s="358" t="s">
        <v>4885</v>
      </c>
      <c r="G48" s="361"/>
      <c r="H48" s="365"/>
      <c r="I48" s="362">
        <f>G48*H48</f>
        <v>0</v>
      </c>
      <c r="J48" s="361"/>
      <c r="K48" s="365"/>
      <c r="L48" s="362">
        <f>J48*K48</f>
        <v>0</v>
      </c>
      <c r="M48" s="427"/>
      <c r="N48" s="440"/>
      <c r="O48" s="418"/>
      <c r="P48" s="414"/>
      <c r="Q48" s="440"/>
      <c r="R48" s="418"/>
      <c r="S48" s="414"/>
      <c r="T48" s="440"/>
      <c r="U48" s="418"/>
      <c r="V48" s="414"/>
      <c r="W48" s="440"/>
      <c r="X48" s="418"/>
    </row>
    <row r="49" spans="1:24" ht="28.2" hidden="1" x14ac:dyDescent="0.25">
      <c r="A49" s="355"/>
      <c r="B49" s="355"/>
      <c r="C49" s="356" t="s">
        <v>89</v>
      </c>
      <c r="D49" s="356"/>
      <c r="E49" s="364" t="s">
        <v>4931</v>
      </c>
      <c r="F49" s="358" t="s">
        <v>4885</v>
      </c>
      <c r="G49" s="361"/>
      <c r="H49" s="365"/>
      <c r="I49" s="362">
        <f>G49*H49</f>
        <v>0</v>
      </c>
      <c r="J49" s="361"/>
      <c r="K49" s="365"/>
      <c r="L49" s="362">
        <f>J49*K49</f>
        <v>0</v>
      </c>
      <c r="M49" s="427"/>
      <c r="N49" s="440"/>
      <c r="O49" s="418"/>
      <c r="P49" s="414"/>
      <c r="Q49" s="440"/>
      <c r="R49" s="418"/>
      <c r="S49" s="414"/>
      <c r="T49" s="440"/>
      <c r="U49" s="418"/>
      <c r="V49" s="414"/>
      <c r="W49" s="440"/>
      <c r="X49" s="418"/>
    </row>
    <row r="50" spans="1:24" ht="28.2" hidden="1" x14ac:dyDescent="0.25">
      <c r="A50" s="355"/>
      <c r="B50" s="355"/>
      <c r="C50" s="356" t="s">
        <v>17</v>
      </c>
      <c r="D50" s="356"/>
      <c r="E50" s="364" t="s">
        <v>4932</v>
      </c>
      <c r="F50" s="358" t="s">
        <v>4885</v>
      </c>
      <c r="G50" s="361"/>
      <c r="H50" s="365"/>
      <c r="I50" s="362">
        <f>G50*H50</f>
        <v>0</v>
      </c>
      <c r="J50" s="361"/>
      <c r="K50" s="365"/>
      <c r="L50" s="362">
        <f>J50*K50</f>
        <v>0</v>
      </c>
      <c r="M50" s="427"/>
      <c r="N50" s="440"/>
      <c r="O50" s="418"/>
      <c r="P50" s="414"/>
      <c r="Q50" s="440"/>
      <c r="R50" s="418"/>
      <c r="S50" s="414"/>
      <c r="T50" s="440"/>
      <c r="U50" s="418"/>
      <c r="V50" s="414"/>
      <c r="W50" s="440"/>
      <c r="X50" s="418"/>
    </row>
    <row r="51" spans="1:24" ht="28.2" hidden="1" x14ac:dyDescent="0.25">
      <c r="A51" s="355"/>
      <c r="B51" s="355"/>
      <c r="C51" s="356" t="s">
        <v>18</v>
      </c>
      <c r="D51" s="356"/>
      <c r="E51" s="364" t="s">
        <v>4933</v>
      </c>
      <c r="F51" s="358" t="s">
        <v>4885</v>
      </c>
      <c r="G51" s="361"/>
      <c r="H51" s="365"/>
      <c r="I51" s="362">
        <f>G51*H51</f>
        <v>0</v>
      </c>
      <c r="J51" s="361"/>
      <c r="K51" s="365"/>
      <c r="L51" s="362">
        <f>J51*K51</f>
        <v>0</v>
      </c>
      <c r="M51" s="427"/>
      <c r="N51" s="440"/>
      <c r="O51" s="418"/>
      <c r="P51" s="414"/>
      <c r="Q51" s="440"/>
      <c r="R51" s="418"/>
      <c r="S51" s="414"/>
      <c r="T51" s="440"/>
      <c r="U51" s="418"/>
      <c r="V51" s="414"/>
      <c r="W51" s="440"/>
      <c r="X51" s="418"/>
    </row>
    <row r="52" spans="1:24" ht="26.4" hidden="1" x14ac:dyDescent="0.25">
      <c r="A52" s="355" t="s">
        <v>1985</v>
      </c>
      <c r="B52" s="355"/>
      <c r="C52" s="356"/>
      <c r="D52" s="356"/>
      <c r="E52" s="360" t="s">
        <v>1986</v>
      </c>
      <c r="F52" s="358"/>
      <c r="G52" s="358"/>
      <c r="H52" s="378"/>
      <c r="I52" s="367"/>
      <c r="J52" s="358"/>
      <c r="K52" s="378"/>
      <c r="L52" s="367"/>
      <c r="M52" s="433"/>
      <c r="N52" s="432"/>
      <c r="O52" s="441"/>
      <c r="P52" s="431"/>
      <c r="Q52" s="432"/>
      <c r="R52" s="441"/>
      <c r="S52" s="431"/>
      <c r="T52" s="432"/>
      <c r="U52" s="441"/>
      <c r="V52" s="431"/>
      <c r="W52" s="432"/>
      <c r="X52" s="441"/>
    </row>
    <row r="53" spans="1:24" ht="27.6" hidden="1" x14ac:dyDescent="0.25">
      <c r="A53" s="355"/>
      <c r="B53" s="355" t="s">
        <v>1987</v>
      </c>
      <c r="C53" s="356"/>
      <c r="D53" s="356"/>
      <c r="E53" s="364" t="s">
        <v>1988</v>
      </c>
      <c r="F53" s="358"/>
      <c r="G53" s="358"/>
      <c r="H53" s="378"/>
      <c r="I53" s="367"/>
      <c r="J53" s="358"/>
      <c r="K53" s="378"/>
      <c r="L53" s="367"/>
      <c r="M53" s="433"/>
      <c r="N53" s="432"/>
      <c r="O53" s="441"/>
      <c r="P53" s="431"/>
      <c r="Q53" s="432"/>
      <c r="R53" s="441"/>
      <c r="S53" s="431"/>
      <c r="T53" s="432"/>
      <c r="U53" s="441"/>
      <c r="V53" s="431"/>
      <c r="W53" s="432"/>
      <c r="X53" s="441"/>
    </row>
    <row r="54" spans="1:24" ht="28.2" hidden="1" x14ac:dyDescent="0.25">
      <c r="A54" s="355"/>
      <c r="B54" s="355"/>
      <c r="C54" s="356" t="s">
        <v>86</v>
      </c>
      <c r="D54" s="356"/>
      <c r="E54" s="364" t="s">
        <v>4930</v>
      </c>
      <c r="F54" s="358" t="s">
        <v>4885</v>
      </c>
      <c r="G54" s="361"/>
      <c r="H54" s="365"/>
      <c r="I54" s="362">
        <f>G54*H54</f>
        <v>0</v>
      </c>
      <c r="J54" s="361"/>
      <c r="K54" s="365"/>
      <c r="L54" s="362">
        <f>J54*K54</f>
        <v>0</v>
      </c>
      <c r="M54" s="427"/>
      <c r="N54" s="440"/>
      <c r="O54" s="418"/>
      <c r="P54" s="414"/>
      <c r="Q54" s="440"/>
      <c r="R54" s="418"/>
      <c r="S54" s="414"/>
      <c r="T54" s="440"/>
      <c r="U54" s="418"/>
      <c r="V54" s="414"/>
      <c r="W54" s="440"/>
      <c r="X54" s="418"/>
    </row>
    <row r="55" spans="1:24" ht="28.2" hidden="1" x14ac:dyDescent="0.25">
      <c r="A55" s="355"/>
      <c r="B55" s="355"/>
      <c r="C55" s="356" t="s">
        <v>89</v>
      </c>
      <c r="D55" s="356"/>
      <c r="E55" s="364" t="s">
        <v>4931</v>
      </c>
      <c r="F55" s="358" t="s">
        <v>4885</v>
      </c>
      <c r="G55" s="361"/>
      <c r="H55" s="365"/>
      <c r="I55" s="362">
        <f>G55*H55</f>
        <v>0</v>
      </c>
      <c r="J55" s="361"/>
      <c r="K55" s="365"/>
      <c r="L55" s="362">
        <f>J55*K55</f>
        <v>0</v>
      </c>
      <c r="M55" s="427"/>
      <c r="N55" s="440"/>
      <c r="O55" s="418"/>
      <c r="P55" s="414"/>
      <c r="Q55" s="440"/>
      <c r="R55" s="418"/>
      <c r="S55" s="414"/>
      <c r="T55" s="440"/>
      <c r="U55" s="418"/>
      <c r="V55" s="414"/>
      <c r="W55" s="440"/>
      <c r="X55" s="418"/>
    </row>
    <row r="56" spans="1:24" ht="28.2" hidden="1" x14ac:dyDescent="0.25">
      <c r="A56" s="355"/>
      <c r="B56" s="355"/>
      <c r="C56" s="356" t="s">
        <v>17</v>
      </c>
      <c r="D56" s="356"/>
      <c r="E56" s="364" t="s">
        <v>4932</v>
      </c>
      <c r="F56" s="358" t="s">
        <v>4885</v>
      </c>
      <c r="G56" s="361"/>
      <c r="H56" s="365"/>
      <c r="I56" s="362">
        <f>G56*H56</f>
        <v>0</v>
      </c>
      <c r="J56" s="361"/>
      <c r="K56" s="365"/>
      <c r="L56" s="362">
        <f>J56*K56</f>
        <v>0</v>
      </c>
      <c r="M56" s="427"/>
      <c r="N56" s="440"/>
      <c r="O56" s="418"/>
      <c r="P56" s="414"/>
      <c r="Q56" s="440"/>
      <c r="R56" s="418"/>
      <c r="S56" s="414"/>
      <c r="T56" s="440"/>
      <c r="U56" s="418"/>
      <c r="V56" s="414"/>
      <c r="W56" s="440"/>
      <c r="X56" s="418"/>
    </row>
    <row r="57" spans="1:24" ht="28.2" hidden="1" x14ac:dyDescent="0.25">
      <c r="A57" s="355"/>
      <c r="B57" s="355"/>
      <c r="C57" s="356" t="s">
        <v>18</v>
      </c>
      <c r="D57" s="356"/>
      <c r="E57" s="364" t="s">
        <v>4933</v>
      </c>
      <c r="F57" s="358" t="s">
        <v>4885</v>
      </c>
      <c r="G57" s="361"/>
      <c r="H57" s="365"/>
      <c r="I57" s="362">
        <f>G57*H57</f>
        <v>0</v>
      </c>
      <c r="J57" s="361"/>
      <c r="K57" s="365"/>
      <c r="L57" s="362">
        <f>J57*K57</f>
        <v>0</v>
      </c>
      <c r="M57" s="427"/>
      <c r="N57" s="440"/>
      <c r="O57" s="418"/>
      <c r="P57" s="414"/>
      <c r="Q57" s="440"/>
      <c r="R57" s="418"/>
      <c r="S57" s="414"/>
      <c r="T57" s="440"/>
      <c r="U57" s="418"/>
      <c r="V57" s="414"/>
      <c r="W57" s="440"/>
      <c r="X57" s="418"/>
    </row>
    <row r="58" spans="1:24" ht="27.6" hidden="1" x14ac:dyDescent="0.25">
      <c r="A58" s="355"/>
      <c r="B58" s="355" t="s">
        <v>1989</v>
      </c>
      <c r="C58" s="356"/>
      <c r="D58" s="356"/>
      <c r="E58" s="364" t="s">
        <v>1990</v>
      </c>
      <c r="F58" s="358"/>
      <c r="G58" s="358"/>
      <c r="H58" s="378"/>
      <c r="I58" s="367"/>
      <c r="J58" s="358"/>
      <c r="K58" s="378"/>
      <c r="L58" s="367"/>
      <c r="M58" s="433"/>
      <c r="N58" s="432"/>
      <c r="O58" s="441"/>
      <c r="P58" s="431"/>
      <c r="Q58" s="432"/>
      <c r="R58" s="441"/>
      <c r="S58" s="431"/>
      <c r="T58" s="432"/>
      <c r="U58" s="441"/>
      <c r="V58" s="431"/>
      <c r="W58" s="432"/>
      <c r="X58" s="441"/>
    </row>
    <row r="59" spans="1:24" ht="28.2" hidden="1" x14ac:dyDescent="0.25">
      <c r="A59" s="355"/>
      <c r="B59" s="355"/>
      <c r="C59" s="356" t="s">
        <v>86</v>
      </c>
      <c r="D59" s="356"/>
      <c r="E59" s="364" t="s">
        <v>4930</v>
      </c>
      <c r="F59" s="358" t="s">
        <v>4885</v>
      </c>
      <c r="G59" s="361"/>
      <c r="H59" s="365"/>
      <c r="I59" s="362">
        <f>G59*H59</f>
        <v>0</v>
      </c>
      <c r="J59" s="361"/>
      <c r="K59" s="365"/>
      <c r="L59" s="362">
        <f>J59*K59</f>
        <v>0</v>
      </c>
      <c r="M59" s="427"/>
      <c r="N59" s="440"/>
      <c r="O59" s="418"/>
      <c r="P59" s="414"/>
      <c r="Q59" s="440"/>
      <c r="R59" s="418"/>
      <c r="S59" s="414"/>
      <c r="T59" s="440"/>
      <c r="U59" s="418"/>
      <c r="V59" s="414"/>
      <c r="W59" s="440"/>
      <c r="X59" s="418"/>
    </row>
    <row r="60" spans="1:24" ht="28.2" hidden="1" x14ac:dyDescent="0.25">
      <c r="A60" s="355"/>
      <c r="B60" s="355"/>
      <c r="C60" s="356" t="s">
        <v>89</v>
      </c>
      <c r="D60" s="356"/>
      <c r="E60" s="364" t="s">
        <v>4931</v>
      </c>
      <c r="F60" s="358" t="s">
        <v>4885</v>
      </c>
      <c r="G60" s="361"/>
      <c r="H60" s="365"/>
      <c r="I60" s="362">
        <f>G60*H60</f>
        <v>0</v>
      </c>
      <c r="J60" s="361"/>
      <c r="K60" s="365"/>
      <c r="L60" s="362">
        <f>J60*K60</f>
        <v>0</v>
      </c>
      <c r="M60" s="427"/>
      <c r="N60" s="440"/>
      <c r="O60" s="418"/>
      <c r="P60" s="414"/>
      <c r="Q60" s="440"/>
      <c r="R60" s="418"/>
      <c r="S60" s="414"/>
      <c r="T60" s="440"/>
      <c r="U60" s="418"/>
      <c r="V60" s="414"/>
      <c r="W60" s="440"/>
      <c r="X60" s="418"/>
    </row>
    <row r="61" spans="1:24" ht="28.2" hidden="1" x14ac:dyDescent="0.25">
      <c r="A61" s="355"/>
      <c r="B61" s="355"/>
      <c r="C61" s="356" t="s">
        <v>17</v>
      </c>
      <c r="D61" s="356"/>
      <c r="E61" s="364" t="s">
        <v>4932</v>
      </c>
      <c r="F61" s="358" t="s">
        <v>4885</v>
      </c>
      <c r="G61" s="361"/>
      <c r="H61" s="365"/>
      <c r="I61" s="362">
        <f>G61*H61</f>
        <v>0</v>
      </c>
      <c r="J61" s="361"/>
      <c r="K61" s="365"/>
      <c r="L61" s="362">
        <f>J61*K61</f>
        <v>0</v>
      </c>
      <c r="M61" s="427"/>
      <c r="N61" s="440"/>
      <c r="O61" s="418"/>
      <c r="P61" s="414"/>
      <c r="Q61" s="440"/>
      <c r="R61" s="418"/>
      <c r="S61" s="414"/>
      <c r="T61" s="440"/>
      <c r="U61" s="418"/>
      <c r="V61" s="414"/>
      <c r="W61" s="440"/>
      <c r="X61" s="418"/>
    </row>
    <row r="62" spans="1:24" ht="28.2" hidden="1" x14ac:dyDescent="0.25">
      <c r="A62" s="355"/>
      <c r="B62" s="355"/>
      <c r="C62" s="356" t="s">
        <v>18</v>
      </c>
      <c r="D62" s="356"/>
      <c r="E62" s="364" t="s">
        <v>4933</v>
      </c>
      <c r="F62" s="358" t="s">
        <v>4885</v>
      </c>
      <c r="G62" s="361"/>
      <c r="H62" s="365"/>
      <c r="I62" s="362">
        <f>G62*H62</f>
        <v>0</v>
      </c>
      <c r="J62" s="361"/>
      <c r="K62" s="365"/>
      <c r="L62" s="362">
        <f>J62*K62</f>
        <v>0</v>
      </c>
      <c r="M62" s="427"/>
      <c r="N62" s="440"/>
      <c r="O62" s="418"/>
      <c r="P62" s="414"/>
      <c r="Q62" s="440"/>
      <c r="R62" s="418"/>
      <c r="S62" s="414"/>
      <c r="T62" s="440"/>
      <c r="U62" s="418"/>
      <c r="V62" s="414"/>
      <c r="W62" s="440"/>
      <c r="X62" s="418"/>
    </row>
    <row r="63" spans="1:24" ht="27.6" hidden="1" x14ac:dyDescent="0.25">
      <c r="A63" s="355"/>
      <c r="B63" s="355" t="s">
        <v>1991</v>
      </c>
      <c r="C63" s="356"/>
      <c r="D63" s="356"/>
      <c r="E63" s="364" t="s">
        <v>1992</v>
      </c>
      <c r="F63" s="358"/>
      <c r="G63" s="358"/>
      <c r="H63" s="378"/>
      <c r="I63" s="367"/>
      <c r="J63" s="358"/>
      <c r="K63" s="378"/>
      <c r="L63" s="367"/>
      <c r="M63" s="433"/>
      <c r="N63" s="432"/>
      <c r="O63" s="441"/>
      <c r="P63" s="431"/>
      <c r="Q63" s="432"/>
      <c r="R63" s="441"/>
      <c r="S63" s="431"/>
      <c r="T63" s="432"/>
      <c r="U63" s="441"/>
      <c r="V63" s="431"/>
      <c r="W63" s="432"/>
      <c r="X63" s="441"/>
    </row>
    <row r="64" spans="1:24" ht="28.2" hidden="1" x14ac:dyDescent="0.25">
      <c r="A64" s="355"/>
      <c r="B64" s="355"/>
      <c r="C64" s="356" t="s">
        <v>86</v>
      </c>
      <c r="D64" s="356"/>
      <c r="E64" s="364" t="s">
        <v>4930</v>
      </c>
      <c r="F64" s="358" t="s">
        <v>4885</v>
      </c>
      <c r="G64" s="361"/>
      <c r="H64" s="365"/>
      <c r="I64" s="362">
        <f>G64*H64</f>
        <v>0</v>
      </c>
      <c r="J64" s="361"/>
      <c r="K64" s="365"/>
      <c r="L64" s="362">
        <f>J64*K64</f>
        <v>0</v>
      </c>
      <c r="M64" s="427"/>
      <c r="N64" s="440"/>
      <c r="O64" s="418"/>
      <c r="P64" s="414"/>
      <c r="Q64" s="440"/>
      <c r="R64" s="418"/>
      <c r="S64" s="414"/>
      <c r="T64" s="440"/>
      <c r="U64" s="418"/>
      <c r="V64" s="414"/>
      <c r="W64" s="440"/>
      <c r="X64" s="418"/>
    </row>
    <row r="65" spans="1:24" ht="28.2" hidden="1" x14ac:dyDescent="0.25">
      <c r="A65" s="355"/>
      <c r="B65" s="355"/>
      <c r="C65" s="356" t="s">
        <v>89</v>
      </c>
      <c r="D65" s="356"/>
      <c r="E65" s="364" t="s">
        <v>4931</v>
      </c>
      <c r="F65" s="358" t="s">
        <v>4885</v>
      </c>
      <c r="G65" s="361"/>
      <c r="H65" s="365"/>
      <c r="I65" s="362">
        <f>G65*H65</f>
        <v>0</v>
      </c>
      <c r="J65" s="361"/>
      <c r="K65" s="365"/>
      <c r="L65" s="362">
        <f>J65*K65</f>
        <v>0</v>
      </c>
      <c r="M65" s="427"/>
      <c r="N65" s="440"/>
      <c r="O65" s="418"/>
      <c r="P65" s="414"/>
      <c r="Q65" s="440"/>
      <c r="R65" s="418"/>
      <c r="S65" s="414"/>
      <c r="T65" s="440"/>
      <c r="U65" s="418"/>
      <c r="V65" s="414"/>
      <c r="W65" s="440"/>
      <c r="X65" s="418"/>
    </row>
    <row r="66" spans="1:24" ht="28.2" hidden="1" x14ac:dyDescent="0.25">
      <c r="A66" s="355"/>
      <c r="B66" s="355"/>
      <c r="C66" s="356" t="s">
        <v>17</v>
      </c>
      <c r="D66" s="356"/>
      <c r="E66" s="364" t="s">
        <v>4934</v>
      </c>
      <c r="F66" s="358" t="s">
        <v>4885</v>
      </c>
      <c r="G66" s="361"/>
      <c r="H66" s="365"/>
      <c r="I66" s="362">
        <f>G66*H66</f>
        <v>0</v>
      </c>
      <c r="J66" s="361"/>
      <c r="K66" s="365"/>
      <c r="L66" s="362">
        <f>J66*K66</f>
        <v>0</v>
      </c>
      <c r="M66" s="427"/>
      <c r="N66" s="440"/>
      <c r="O66" s="418"/>
      <c r="P66" s="414"/>
      <c r="Q66" s="440"/>
      <c r="R66" s="418"/>
      <c r="S66" s="414"/>
      <c r="T66" s="440"/>
      <c r="U66" s="418"/>
      <c r="V66" s="414"/>
      <c r="W66" s="440"/>
      <c r="X66" s="418"/>
    </row>
    <row r="67" spans="1:24" ht="28.2" hidden="1" x14ac:dyDescent="0.25">
      <c r="A67" s="355"/>
      <c r="B67" s="355"/>
      <c r="C67" s="356" t="s">
        <v>18</v>
      </c>
      <c r="D67" s="356"/>
      <c r="E67" s="364" t="s">
        <v>4933</v>
      </c>
      <c r="F67" s="358" t="s">
        <v>4885</v>
      </c>
      <c r="G67" s="361"/>
      <c r="H67" s="365"/>
      <c r="I67" s="362">
        <f>G67*H67</f>
        <v>0</v>
      </c>
      <c r="J67" s="361"/>
      <c r="K67" s="365"/>
      <c r="L67" s="362">
        <f>J67*K67</f>
        <v>0</v>
      </c>
      <c r="M67" s="427"/>
      <c r="N67" s="440"/>
      <c r="O67" s="418"/>
      <c r="P67" s="414"/>
      <c r="Q67" s="440"/>
      <c r="R67" s="418"/>
      <c r="S67" s="414"/>
      <c r="T67" s="440"/>
      <c r="U67" s="418"/>
      <c r="V67" s="414"/>
      <c r="W67" s="440"/>
      <c r="X67" s="418"/>
    </row>
    <row r="68" spans="1:24" ht="26.4" hidden="1" x14ac:dyDescent="0.25">
      <c r="A68" s="355" t="s">
        <v>1993</v>
      </c>
      <c r="B68" s="355"/>
      <c r="C68" s="356"/>
      <c r="D68" s="356"/>
      <c r="E68" s="360" t="s">
        <v>1994</v>
      </c>
      <c r="F68" s="358"/>
      <c r="G68" s="358"/>
      <c r="H68" s="378"/>
      <c r="I68" s="367"/>
      <c r="J68" s="358"/>
      <c r="K68" s="378"/>
      <c r="L68" s="367"/>
      <c r="M68" s="433"/>
      <c r="N68" s="432"/>
      <c r="O68" s="441"/>
      <c r="P68" s="431"/>
      <c r="Q68" s="432"/>
      <c r="R68" s="441"/>
      <c r="S68" s="431"/>
      <c r="T68" s="432"/>
      <c r="U68" s="441"/>
      <c r="V68" s="431"/>
      <c r="W68" s="432"/>
      <c r="X68" s="441"/>
    </row>
    <row r="69" spans="1:24" ht="27.6" hidden="1" x14ac:dyDescent="0.25">
      <c r="A69" s="355"/>
      <c r="B69" s="355" t="s">
        <v>1995</v>
      </c>
      <c r="C69" s="356"/>
      <c r="D69" s="356"/>
      <c r="E69" s="364" t="s">
        <v>1996</v>
      </c>
      <c r="F69" s="358"/>
      <c r="G69" s="358"/>
      <c r="H69" s="378"/>
      <c r="I69" s="367"/>
      <c r="J69" s="358"/>
      <c r="K69" s="378"/>
      <c r="L69" s="367"/>
      <c r="M69" s="433"/>
      <c r="N69" s="432"/>
      <c r="O69" s="441"/>
      <c r="P69" s="431"/>
      <c r="Q69" s="432"/>
      <c r="R69" s="441"/>
      <c r="S69" s="431"/>
      <c r="T69" s="432"/>
      <c r="U69" s="441"/>
      <c r="V69" s="431"/>
      <c r="W69" s="432"/>
      <c r="X69" s="441"/>
    </row>
    <row r="70" spans="1:24" ht="28.2" hidden="1" x14ac:dyDescent="0.25">
      <c r="A70" s="355"/>
      <c r="B70" s="355"/>
      <c r="C70" s="356" t="s">
        <v>86</v>
      </c>
      <c r="D70" s="356"/>
      <c r="E70" s="364" t="s">
        <v>4930</v>
      </c>
      <c r="F70" s="358" t="s">
        <v>4885</v>
      </c>
      <c r="G70" s="361"/>
      <c r="H70" s="365"/>
      <c r="I70" s="362">
        <f>G70*H70</f>
        <v>0</v>
      </c>
      <c r="J70" s="361"/>
      <c r="K70" s="365"/>
      <c r="L70" s="362">
        <f>J70*K70</f>
        <v>0</v>
      </c>
      <c r="M70" s="427"/>
      <c r="N70" s="440"/>
      <c r="O70" s="418"/>
      <c r="P70" s="414"/>
      <c r="Q70" s="440"/>
      <c r="R70" s="418"/>
      <c r="S70" s="414"/>
      <c r="T70" s="440"/>
      <c r="U70" s="418"/>
      <c r="V70" s="414"/>
      <c r="W70" s="440"/>
      <c r="X70" s="418"/>
    </row>
    <row r="71" spans="1:24" ht="28.2" hidden="1" x14ac:dyDescent="0.25">
      <c r="A71" s="355"/>
      <c r="B71" s="355"/>
      <c r="C71" s="356" t="s">
        <v>89</v>
      </c>
      <c r="D71" s="356"/>
      <c r="E71" s="364" t="s">
        <v>4931</v>
      </c>
      <c r="F71" s="358" t="s">
        <v>4885</v>
      </c>
      <c r="G71" s="361"/>
      <c r="H71" s="365"/>
      <c r="I71" s="362">
        <f>G71*H71</f>
        <v>0</v>
      </c>
      <c r="J71" s="361"/>
      <c r="K71" s="365"/>
      <c r="L71" s="362">
        <f>J71*K71</f>
        <v>0</v>
      </c>
      <c r="M71" s="427"/>
      <c r="N71" s="440"/>
      <c r="O71" s="418"/>
      <c r="P71" s="414"/>
      <c r="Q71" s="440"/>
      <c r="R71" s="418"/>
      <c r="S71" s="414"/>
      <c r="T71" s="440"/>
      <c r="U71" s="418"/>
      <c r="V71" s="414"/>
      <c r="W71" s="440"/>
      <c r="X71" s="418"/>
    </row>
    <row r="72" spans="1:24" ht="28.2" hidden="1" x14ac:dyDescent="0.25">
      <c r="A72" s="355"/>
      <c r="B72" s="355"/>
      <c r="C72" s="356" t="s">
        <v>17</v>
      </c>
      <c r="D72" s="356"/>
      <c r="E72" s="364" t="s">
        <v>4932</v>
      </c>
      <c r="F72" s="358" t="s">
        <v>4885</v>
      </c>
      <c r="G72" s="361"/>
      <c r="H72" s="365"/>
      <c r="I72" s="362">
        <f>G72*H72</f>
        <v>0</v>
      </c>
      <c r="J72" s="361"/>
      <c r="K72" s="365"/>
      <c r="L72" s="362">
        <f>J72*K72</f>
        <v>0</v>
      </c>
      <c r="M72" s="427"/>
      <c r="N72" s="440"/>
      <c r="O72" s="418"/>
      <c r="P72" s="414"/>
      <c r="Q72" s="440"/>
      <c r="R72" s="418"/>
      <c r="S72" s="414"/>
      <c r="T72" s="440"/>
      <c r="U72" s="418"/>
      <c r="V72" s="414"/>
      <c r="W72" s="440"/>
      <c r="X72" s="418"/>
    </row>
    <row r="73" spans="1:24" ht="28.2" hidden="1" x14ac:dyDescent="0.25">
      <c r="A73" s="355"/>
      <c r="B73" s="355"/>
      <c r="C73" s="356" t="s">
        <v>18</v>
      </c>
      <c r="D73" s="356"/>
      <c r="E73" s="364" t="s">
        <v>4933</v>
      </c>
      <c r="F73" s="358" t="s">
        <v>4885</v>
      </c>
      <c r="G73" s="361"/>
      <c r="H73" s="365"/>
      <c r="I73" s="362">
        <f>G73*H73</f>
        <v>0</v>
      </c>
      <c r="J73" s="361"/>
      <c r="K73" s="365"/>
      <c r="L73" s="362">
        <f>J73*K73</f>
        <v>0</v>
      </c>
      <c r="M73" s="427"/>
      <c r="N73" s="440"/>
      <c r="O73" s="418"/>
      <c r="P73" s="414"/>
      <c r="Q73" s="440"/>
      <c r="R73" s="418"/>
      <c r="S73" s="414"/>
      <c r="T73" s="440"/>
      <c r="U73" s="418"/>
      <c r="V73" s="414"/>
      <c r="W73" s="440"/>
      <c r="X73" s="418"/>
    </row>
    <row r="74" spans="1:24" ht="27.6" hidden="1" x14ac:dyDescent="0.25">
      <c r="A74" s="355"/>
      <c r="B74" s="355" t="s">
        <v>1997</v>
      </c>
      <c r="C74" s="356"/>
      <c r="D74" s="356"/>
      <c r="E74" s="364" t="s">
        <v>1998</v>
      </c>
      <c r="F74" s="346"/>
      <c r="G74" s="358"/>
      <c r="H74" s="378"/>
      <c r="I74" s="367"/>
      <c r="J74" s="358"/>
      <c r="K74" s="378"/>
      <c r="L74" s="367"/>
      <c r="M74" s="433"/>
      <c r="N74" s="432"/>
      <c r="O74" s="441"/>
      <c r="P74" s="431"/>
      <c r="Q74" s="432"/>
      <c r="R74" s="441"/>
      <c r="S74" s="431"/>
      <c r="T74" s="432"/>
      <c r="U74" s="441"/>
      <c r="V74" s="431"/>
      <c r="W74" s="432"/>
      <c r="X74" s="441"/>
    </row>
    <row r="75" spans="1:24" ht="28.2" hidden="1" x14ac:dyDescent="0.25">
      <c r="A75" s="355"/>
      <c r="B75" s="355"/>
      <c r="C75" s="356" t="s">
        <v>86</v>
      </c>
      <c r="D75" s="356"/>
      <c r="E75" s="364" t="s">
        <v>4930</v>
      </c>
      <c r="F75" s="358" t="s">
        <v>4885</v>
      </c>
      <c r="G75" s="361"/>
      <c r="H75" s="365"/>
      <c r="I75" s="362">
        <f>G75*H75</f>
        <v>0</v>
      </c>
      <c r="J75" s="361"/>
      <c r="K75" s="365"/>
      <c r="L75" s="362">
        <f>J75*K75</f>
        <v>0</v>
      </c>
      <c r="M75" s="427"/>
      <c r="N75" s="440"/>
      <c r="O75" s="418"/>
      <c r="P75" s="414"/>
      <c r="Q75" s="440"/>
      <c r="R75" s="418"/>
      <c r="S75" s="414"/>
      <c r="T75" s="440"/>
      <c r="U75" s="418"/>
      <c r="V75" s="414"/>
      <c r="W75" s="440"/>
      <c r="X75" s="418"/>
    </row>
    <row r="76" spans="1:24" ht="28.2" hidden="1" x14ac:dyDescent="0.25">
      <c r="A76" s="355"/>
      <c r="B76" s="355"/>
      <c r="C76" s="356" t="s">
        <v>89</v>
      </c>
      <c r="D76" s="356"/>
      <c r="E76" s="364" t="s">
        <v>4931</v>
      </c>
      <c r="F76" s="358" t="s">
        <v>4885</v>
      </c>
      <c r="G76" s="361"/>
      <c r="H76" s="365"/>
      <c r="I76" s="362">
        <f>G76*H76</f>
        <v>0</v>
      </c>
      <c r="J76" s="361"/>
      <c r="K76" s="365"/>
      <c r="L76" s="362">
        <f>J76*K76</f>
        <v>0</v>
      </c>
      <c r="M76" s="427"/>
      <c r="N76" s="440"/>
      <c r="O76" s="418"/>
      <c r="P76" s="414"/>
      <c r="Q76" s="440"/>
      <c r="R76" s="418"/>
      <c r="S76" s="414"/>
      <c r="T76" s="440"/>
      <c r="U76" s="418"/>
      <c r="V76" s="414"/>
      <c r="W76" s="440"/>
      <c r="X76" s="418"/>
    </row>
    <row r="77" spans="1:24" ht="28.2" hidden="1" x14ac:dyDescent="0.25">
      <c r="A77" s="355"/>
      <c r="B77" s="355"/>
      <c r="C77" s="356" t="s">
        <v>17</v>
      </c>
      <c r="D77" s="356"/>
      <c r="E77" s="364" t="s">
        <v>4935</v>
      </c>
      <c r="F77" s="358" t="s">
        <v>4885</v>
      </c>
      <c r="G77" s="361"/>
      <c r="H77" s="365"/>
      <c r="I77" s="362">
        <f>G77*H77</f>
        <v>0</v>
      </c>
      <c r="J77" s="361"/>
      <c r="K77" s="365"/>
      <c r="L77" s="362">
        <f>J77*K77</f>
        <v>0</v>
      </c>
      <c r="M77" s="427"/>
      <c r="N77" s="440"/>
      <c r="O77" s="418"/>
      <c r="P77" s="414"/>
      <c r="Q77" s="440"/>
      <c r="R77" s="418"/>
      <c r="S77" s="414"/>
      <c r="T77" s="440"/>
      <c r="U77" s="418"/>
      <c r="V77" s="414"/>
      <c r="W77" s="440"/>
      <c r="X77" s="418"/>
    </row>
    <row r="78" spans="1:24" ht="28.2" hidden="1" x14ac:dyDescent="0.25">
      <c r="A78" s="355"/>
      <c r="B78" s="355"/>
      <c r="C78" s="356" t="s">
        <v>18</v>
      </c>
      <c r="D78" s="356"/>
      <c r="E78" s="364" t="s">
        <v>4933</v>
      </c>
      <c r="F78" s="358" t="s">
        <v>4885</v>
      </c>
      <c r="G78" s="361"/>
      <c r="H78" s="365"/>
      <c r="I78" s="362">
        <f>G78*H78</f>
        <v>0</v>
      </c>
      <c r="J78" s="361"/>
      <c r="K78" s="365"/>
      <c r="L78" s="362">
        <f>J78*K78</f>
        <v>0</v>
      </c>
      <c r="M78" s="427"/>
      <c r="N78" s="440"/>
      <c r="O78" s="418"/>
      <c r="P78" s="414"/>
      <c r="Q78" s="440"/>
      <c r="R78" s="418"/>
      <c r="S78" s="414"/>
      <c r="T78" s="440"/>
      <c r="U78" s="418"/>
      <c r="V78" s="414"/>
      <c r="W78" s="440"/>
      <c r="X78" s="418"/>
    </row>
    <row r="79" spans="1:24" ht="27.6" hidden="1" x14ac:dyDescent="0.25">
      <c r="A79" s="355"/>
      <c r="B79" s="355" t="s">
        <v>1999</v>
      </c>
      <c r="C79" s="356"/>
      <c r="D79" s="356"/>
      <c r="E79" s="364" t="s">
        <v>2000</v>
      </c>
      <c r="F79" s="346"/>
      <c r="G79" s="358"/>
      <c r="H79" s="378"/>
      <c r="I79" s="367"/>
      <c r="J79" s="358"/>
      <c r="K79" s="378"/>
      <c r="L79" s="367"/>
      <c r="M79" s="433"/>
      <c r="N79" s="432"/>
      <c r="O79" s="441"/>
      <c r="P79" s="431"/>
      <c r="Q79" s="432"/>
      <c r="R79" s="441"/>
      <c r="S79" s="431"/>
      <c r="T79" s="432"/>
      <c r="U79" s="441"/>
      <c r="V79" s="431"/>
      <c r="W79" s="432"/>
      <c r="X79" s="441"/>
    </row>
    <row r="80" spans="1:24" ht="28.2" hidden="1" x14ac:dyDescent="0.25">
      <c r="A80" s="355"/>
      <c r="B80" s="355"/>
      <c r="C80" s="356" t="s">
        <v>86</v>
      </c>
      <c r="D80" s="356"/>
      <c r="E80" s="364" t="s">
        <v>4930</v>
      </c>
      <c r="F80" s="358" t="s">
        <v>4885</v>
      </c>
      <c r="G80" s="361"/>
      <c r="H80" s="365"/>
      <c r="I80" s="362">
        <f>G80*H80</f>
        <v>0</v>
      </c>
      <c r="J80" s="361"/>
      <c r="K80" s="365"/>
      <c r="L80" s="362">
        <f>J80*K80</f>
        <v>0</v>
      </c>
      <c r="M80" s="427"/>
      <c r="N80" s="440"/>
      <c r="O80" s="418"/>
      <c r="P80" s="414"/>
      <c r="Q80" s="440"/>
      <c r="R80" s="418"/>
      <c r="S80" s="414"/>
      <c r="T80" s="440"/>
      <c r="U80" s="418"/>
      <c r="V80" s="414"/>
      <c r="W80" s="440"/>
      <c r="X80" s="418"/>
    </row>
    <row r="81" spans="1:24" ht="28.2" hidden="1" x14ac:dyDescent="0.25">
      <c r="A81" s="355"/>
      <c r="B81" s="355"/>
      <c r="C81" s="356" t="s">
        <v>89</v>
      </c>
      <c r="D81" s="356"/>
      <c r="E81" s="364" t="s">
        <v>4931</v>
      </c>
      <c r="F81" s="358" t="s">
        <v>4885</v>
      </c>
      <c r="G81" s="361"/>
      <c r="H81" s="365"/>
      <c r="I81" s="362">
        <f>G81*H81</f>
        <v>0</v>
      </c>
      <c r="J81" s="361"/>
      <c r="K81" s="365"/>
      <c r="L81" s="362">
        <f>J81*K81</f>
        <v>0</v>
      </c>
      <c r="M81" s="427"/>
      <c r="N81" s="440"/>
      <c r="O81" s="418"/>
      <c r="P81" s="414"/>
      <c r="Q81" s="440"/>
      <c r="R81" s="418"/>
      <c r="S81" s="414"/>
      <c r="T81" s="440"/>
      <c r="U81" s="418"/>
      <c r="V81" s="414"/>
      <c r="W81" s="440"/>
      <c r="X81" s="418"/>
    </row>
    <row r="82" spans="1:24" ht="28.2" hidden="1" x14ac:dyDescent="0.25">
      <c r="A82" s="355"/>
      <c r="B82" s="355"/>
      <c r="C82" s="356" t="s">
        <v>17</v>
      </c>
      <c r="D82" s="356"/>
      <c r="E82" s="364" t="s">
        <v>4932</v>
      </c>
      <c r="F82" s="358" t="s">
        <v>4885</v>
      </c>
      <c r="G82" s="361"/>
      <c r="H82" s="365"/>
      <c r="I82" s="362">
        <f>G82*H82</f>
        <v>0</v>
      </c>
      <c r="J82" s="361"/>
      <c r="K82" s="365"/>
      <c r="L82" s="362">
        <f>J82*K82</f>
        <v>0</v>
      </c>
      <c r="M82" s="427"/>
      <c r="N82" s="440"/>
      <c r="O82" s="418"/>
      <c r="P82" s="414"/>
      <c r="Q82" s="440"/>
      <c r="R82" s="418"/>
      <c r="S82" s="414"/>
      <c r="T82" s="440"/>
      <c r="U82" s="418"/>
      <c r="V82" s="414"/>
      <c r="W82" s="440"/>
      <c r="X82" s="418"/>
    </row>
    <row r="83" spans="1:24" ht="28.2" hidden="1" x14ac:dyDescent="0.25">
      <c r="A83" s="355"/>
      <c r="B83" s="355"/>
      <c r="C83" s="356" t="s">
        <v>18</v>
      </c>
      <c r="D83" s="356"/>
      <c r="E83" s="364" t="s">
        <v>4933</v>
      </c>
      <c r="F83" s="358" t="s">
        <v>4885</v>
      </c>
      <c r="G83" s="361"/>
      <c r="H83" s="365"/>
      <c r="I83" s="362">
        <f>G83*H83</f>
        <v>0</v>
      </c>
      <c r="J83" s="361"/>
      <c r="K83" s="365"/>
      <c r="L83" s="362">
        <f>J83*K83</f>
        <v>0</v>
      </c>
      <c r="M83" s="427"/>
      <c r="N83" s="440"/>
      <c r="O83" s="418"/>
      <c r="P83" s="414"/>
      <c r="Q83" s="440"/>
      <c r="R83" s="418"/>
      <c r="S83" s="414"/>
      <c r="T83" s="440"/>
      <c r="U83" s="418"/>
      <c r="V83" s="414"/>
      <c r="W83" s="440"/>
      <c r="X83" s="418"/>
    </row>
    <row r="84" spans="1:24" ht="39.6" x14ac:dyDescent="0.25">
      <c r="A84" s="355" t="s">
        <v>2001</v>
      </c>
      <c r="B84" s="355"/>
      <c r="C84" s="356"/>
      <c r="D84" s="356"/>
      <c r="E84" s="360" t="s">
        <v>2002</v>
      </c>
      <c r="F84" s="346"/>
      <c r="G84" s="358"/>
      <c r="H84" s="378"/>
      <c r="I84" s="367"/>
      <c r="J84" s="358"/>
      <c r="K84" s="378"/>
      <c r="L84" s="367"/>
      <c r="M84" s="433"/>
      <c r="N84" s="432"/>
      <c r="O84" s="441"/>
      <c r="P84" s="431"/>
      <c r="Q84" s="432"/>
      <c r="R84" s="441"/>
      <c r="S84" s="431"/>
      <c r="T84" s="432"/>
      <c r="U84" s="441"/>
      <c r="V84" s="431"/>
      <c r="W84" s="432"/>
      <c r="X84" s="441"/>
    </row>
    <row r="85" spans="1:24" ht="27.6" x14ac:dyDescent="0.25">
      <c r="A85" s="355"/>
      <c r="B85" s="355" t="s">
        <v>2003</v>
      </c>
      <c r="C85" s="356"/>
      <c r="D85" s="356"/>
      <c r="E85" s="364" t="s">
        <v>1980</v>
      </c>
      <c r="F85" s="346"/>
      <c r="G85" s="358"/>
      <c r="H85" s="378"/>
      <c r="I85" s="367"/>
      <c r="J85" s="358"/>
      <c r="K85" s="378"/>
      <c r="L85" s="367"/>
      <c r="M85" s="433"/>
      <c r="N85" s="432"/>
      <c r="O85" s="441"/>
      <c r="P85" s="431"/>
      <c r="Q85" s="432"/>
      <c r="R85" s="441"/>
      <c r="S85" s="431"/>
      <c r="T85" s="432"/>
      <c r="U85" s="441"/>
      <c r="V85" s="431"/>
      <c r="W85" s="432"/>
      <c r="X85" s="441"/>
    </row>
    <row r="86" spans="1:24" ht="27.6" x14ac:dyDescent="0.25">
      <c r="A86" s="355"/>
      <c r="B86" s="355"/>
      <c r="C86" s="356" t="s">
        <v>86</v>
      </c>
      <c r="D86" s="356"/>
      <c r="E86" s="364" t="s">
        <v>4982</v>
      </c>
      <c r="F86" s="358" t="s">
        <v>4885</v>
      </c>
      <c r="G86" s="361"/>
      <c r="H86" s="365">
        <v>110</v>
      </c>
      <c r="I86" s="362">
        <f>G86*H86</f>
        <v>0</v>
      </c>
      <c r="J86" s="459">
        <v>0</v>
      </c>
      <c r="K86" s="365">
        <v>125</v>
      </c>
      <c r="L86" s="362">
        <f>J86*K86</f>
        <v>0</v>
      </c>
      <c r="M86" s="445"/>
      <c r="N86" s="440"/>
      <c r="O86" s="418"/>
      <c r="P86" s="444"/>
      <c r="Q86" s="440"/>
      <c r="R86" s="418"/>
      <c r="S86" s="444"/>
      <c r="T86" s="440"/>
      <c r="U86" s="418"/>
      <c r="V86" s="444"/>
      <c r="W86" s="440"/>
      <c r="X86" s="418"/>
    </row>
    <row r="87" spans="1:24" ht="28.2" hidden="1" x14ac:dyDescent="0.25">
      <c r="A87" s="355"/>
      <c r="B87" s="355"/>
      <c r="C87" s="356" t="s">
        <v>89</v>
      </c>
      <c r="D87" s="356"/>
      <c r="E87" s="364" t="s">
        <v>4936</v>
      </c>
      <c r="F87" s="358" t="s">
        <v>4885</v>
      </c>
      <c r="G87" s="361"/>
      <c r="H87" s="365">
        <v>135</v>
      </c>
      <c r="I87" s="362">
        <f>G87*H87</f>
        <v>0</v>
      </c>
      <c r="J87" s="361"/>
      <c r="K87" s="365">
        <v>135</v>
      </c>
      <c r="L87" s="362">
        <f>J87*K87</f>
        <v>0</v>
      </c>
      <c r="M87" s="427"/>
      <c r="N87" s="440"/>
      <c r="O87" s="418"/>
      <c r="P87" s="414"/>
      <c r="Q87" s="440"/>
      <c r="R87" s="418"/>
      <c r="S87" s="414"/>
      <c r="T87" s="440"/>
      <c r="U87" s="418"/>
      <c r="V87" s="414"/>
      <c r="W87" s="440"/>
      <c r="X87" s="418"/>
    </row>
    <row r="88" spans="1:24" ht="28.2" hidden="1" x14ac:dyDescent="0.25">
      <c r="A88" s="355"/>
      <c r="B88" s="355"/>
      <c r="C88" s="356" t="s">
        <v>17</v>
      </c>
      <c r="D88" s="356"/>
      <c r="E88" s="364" t="s">
        <v>4937</v>
      </c>
      <c r="F88" s="358" t="s">
        <v>4885</v>
      </c>
      <c r="G88" s="361"/>
      <c r="H88" s="365">
        <v>135</v>
      </c>
      <c r="I88" s="362">
        <f>G88*H88</f>
        <v>0</v>
      </c>
      <c r="J88" s="361"/>
      <c r="K88" s="365">
        <v>135</v>
      </c>
      <c r="L88" s="362">
        <f>J88*K88</f>
        <v>0</v>
      </c>
      <c r="M88" s="427"/>
      <c r="N88" s="440"/>
      <c r="O88" s="418"/>
      <c r="P88" s="414"/>
      <c r="Q88" s="440"/>
      <c r="R88" s="418"/>
      <c r="S88" s="414"/>
      <c r="T88" s="440"/>
      <c r="U88" s="418"/>
      <c r="V88" s="414"/>
      <c r="W88" s="440"/>
      <c r="X88" s="418"/>
    </row>
    <row r="89" spans="1:24" ht="28.2" hidden="1" x14ac:dyDescent="0.25">
      <c r="A89" s="355"/>
      <c r="B89" s="355"/>
      <c r="C89" s="356" t="s">
        <v>18</v>
      </c>
      <c r="D89" s="356"/>
      <c r="E89" s="364" t="s">
        <v>4938</v>
      </c>
      <c r="F89" s="358" t="s">
        <v>4885</v>
      </c>
      <c r="G89" s="361">
        <v>0</v>
      </c>
      <c r="H89" s="399">
        <v>135</v>
      </c>
      <c r="I89" s="362">
        <f>G89*H89</f>
        <v>0</v>
      </c>
      <c r="J89" s="361">
        <v>0</v>
      </c>
      <c r="K89" s="399">
        <v>135</v>
      </c>
      <c r="L89" s="362">
        <f>J89*K89</f>
        <v>0</v>
      </c>
      <c r="M89" s="427"/>
      <c r="N89" s="417"/>
      <c r="O89" s="418"/>
      <c r="P89" s="414"/>
      <c r="Q89" s="417"/>
      <c r="R89" s="418"/>
      <c r="S89" s="414"/>
      <c r="T89" s="417"/>
      <c r="U89" s="418"/>
      <c r="V89" s="414"/>
      <c r="W89" s="417"/>
      <c r="X89" s="418"/>
    </row>
    <row r="90" spans="1:24" ht="27.6" hidden="1" x14ac:dyDescent="0.25">
      <c r="A90" s="355"/>
      <c r="B90" s="355" t="s">
        <v>2004</v>
      </c>
      <c r="C90" s="356"/>
      <c r="D90" s="356"/>
      <c r="E90" s="364" t="s">
        <v>1982</v>
      </c>
      <c r="F90" s="346"/>
      <c r="G90" s="358"/>
      <c r="H90" s="378"/>
      <c r="I90" s="367"/>
      <c r="J90" s="358"/>
      <c r="K90" s="378"/>
      <c r="L90" s="367"/>
      <c r="M90" s="433"/>
      <c r="N90" s="432"/>
      <c r="O90" s="441"/>
      <c r="P90" s="431"/>
      <c r="Q90" s="432"/>
      <c r="R90" s="441"/>
      <c r="S90" s="431"/>
      <c r="T90" s="432"/>
      <c r="U90" s="441"/>
      <c r="V90" s="431"/>
      <c r="W90" s="432"/>
      <c r="X90" s="441"/>
    </row>
    <row r="91" spans="1:24" ht="28.2" hidden="1" x14ac:dyDescent="0.25">
      <c r="A91" s="355"/>
      <c r="B91" s="355"/>
      <c r="C91" s="356" t="s">
        <v>86</v>
      </c>
      <c r="D91" s="356"/>
      <c r="E91" s="364" t="s">
        <v>4930</v>
      </c>
      <c r="F91" s="358" t="s">
        <v>4885</v>
      </c>
      <c r="G91" s="361"/>
      <c r="H91" s="365"/>
      <c r="I91" s="362">
        <f>G91*H91</f>
        <v>0</v>
      </c>
      <c r="J91" s="361"/>
      <c r="K91" s="365"/>
      <c r="L91" s="362">
        <f>J91*K91</f>
        <v>0</v>
      </c>
      <c r="M91" s="427"/>
      <c r="N91" s="440"/>
      <c r="O91" s="418"/>
      <c r="P91" s="414"/>
      <c r="Q91" s="440"/>
      <c r="R91" s="418"/>
      <c r="S91" s="414"/>
      <c r="T91" s="440"/>
      <c r="U91" s="418"/>
      <c r="V91" s="414"/>
      <c r="W91" s="440"/>
      <c r="X91" s="418"/>
    </row>
    <row r="92" spans="1:24" ht="28.2" hidden="1" x14ac:dyDescent="0.25">
      <c r="A92" s="355"/>
      <c r="B92" s="355"/>
      <c r="C92" s="356" t="s">
        <v>89</v>
      </c>
      <c r="D92" s="356"/>
      <c r="E92" s="364" t="s">
        <v>4931</v>
      </c>
      <c r="F92" s="358" t="s">
        <v>4885</v>
      </c>
      <c r="G92" s="361"/>
      <c r="H92" s="365"/>
      <c r="I92" s="362">
        <f>G92*H92</f>
        <v>0</v>
      </c>
      <c r="J92" s="361"/>
      <c r="K92" s="365"/>
      <c r="L92" s="362">
        <f>J92*K92</f>
        <v>0</v>
      </c>
      <c r="M92" s="427"/>
      <c r="N92" s="440"/>
      <c r="O92" s="418"/>
      <c r="P92" s="414"/>
      <c r="Q92" s="440"/>
      <c r="R92" s="418"/>
      <c r="S92" s="414"/>
      <c r="T92" s="440"/>
      <c r="U92" s="418"/>
      <c r="V92" s="414"/>
      <c r="W92" s="440"/>
      <c r="X92" s="418"/>
    </row>
    <row r="93" spans="1:24" ht="28.2" hidden="1" x14ac:dyDescent="0.25">
      <c r="A93" s="355"/>
      <c r="B93" s="355"/>
      <c r="C93" s="356" t="s">
        <v>17</v>
      </c>
      <c r="D93" s="356"/>
      <c r="E93" s="364" t="s">
        <v>4932</v>
      </c>
      <c r="F93" s="358" t="s">
        <v>4885</v>
      </c>
      <c r="G93" s="361"/>
      <c r="H93" s="365"/>
      <c r="I93" s="362">
        <f>G93*H93</f>
        <v>0</v>
      </c>
      <c r="J93" s="361"/>
      <c r="K93" s="365"/>
      <c r="L93" s="362">
        <f>J93*K93</f>
        <v>0</v>
      </c>
      <c r="M93" s="427"/>
      <c r="N93" s="440"/>
      <c r="O93" s="418"/>
      <c r="P93" s="414"/>
      <c r="Q93" s="440"/>
      <c r="R93" s="418"/>
      <c r="S93" s="414"/>
      <c r="T93" s="440"/>
      <c r="U93" s="418"/>
      <c r="V93" s="414"/>
      <c r="W93" s="440"/>
      <c r="X93" s="418"/>
    </row>
    <row r="94" spans="1:24" ht="28.2" hidden="1" x14ac:dyDescent="0.25">
      <c r="A94" s="355"/>
      <c r="B94" s="355"/>
      <c r="C94" s="356" t="s">
        <v>18</v>
      </c>
      <c r="D94" s="356"/>
      <c r="E94" s="364" t="s">
        <v>4933</v>
      </c>
      <c r="F94" s="358" t="s">
        <v>4885</v>
      </c>
      <c r="G94" s="361"/>
      <c r="H94" s="365"/>
      <c r="I94" s="362">
        <f>G94*H94</f>
        <v>0</v>
      </c>
      <c r="J94" s="361"/>
      <c r="K94" s="365"/>
      <c r="L94" s="362">
        <f>J94*K94</f>
        <v>0</v>
      </c>
      <c r="M94" s="427"/>
      <c r="N94" s="440"/>
      <c r="O94" s="418"/>
      <c r="P94" s="414"/>
      <c r="Q94" s="440"/>
      <c r="R94" s="418"/>
      <c r="S94" s="414"/>
      <c r="T94" s="440"/>
      <c r="U94" s="418"/>
      <c r="V94" s="414"/>
      <c r="W94" s="440"/>
      <c r="X94" s="418"/>
    </row>
    <row r="95" spans="1:24" ht="27.6" hidden="1" x14ac:dyDescent="0.25">
      <c r="A95" s="355"/>
      <c r="B95" s="355" t="s">
        <v>2005</v>
      </c>
      <c r="C95" s="356"/>
      <c r="D95" s="356"/>
      <c r="E95" s="364" t="s">
        <v>1984</v>
      </c>
      <c r="F95" s="346"/>
      <c r="G95" s="358"/>
      <c r="H95" s="378"/>
      <c r="I95" s="367"/>
      <c r="J95" s="358"/>
      <c r="K95" s="378"/>
      <c r="L95" s="367"/>
      <c r="M95" s="433"/>
      <c r="N95" s="432"/>
      <c r="O95" s="441"/>
      <c r="P95" s="431"/>
      <c r="Q95" s="432"/>
      <c r="R95" s="441"/>
      <c r="S95" s="431"/>
      <c r="T95" s="432"/>
      <c r="U95" s="441"/>
      <c r="V95" s="431"/>
      <c r="W95" s="432"/>
      <c r="X95" s="441"/>
    </row>
    <row r="96" spans="1:24" ht="28.2" hidden="1" x14ac:dyDescent="0.25">
      <c r="A96" s="355"/>
      <c r="B96" s="355"/>
      <c r="C96" s="356" t="s">
        <v>86</v>
      </c>
      <c r="D96" s="356"/>
      <c r="E96" s="364" t="s">
        <v>4930</v>
      </c>
      <c r="F96" s="358" t="s">
        <v>4885</v>
      </c>
      <c r="G96" s="361"/>
      <c r="H96" s="365"/>
      <c r="I96" s="362">
        <f>G96*H96</f>
        <v>0</v>
      </c>
      <c r="J96" s="361"/>
      <c r="K96" s="365"/>
      <c r="L96" s="362">
        <f>J96*K96</f>
        <v>0</v>
      </c>
      <c r="M96" s="427"/>
      <c r="N96" s="440"/>
      <c r="O96" s="418"/>
      <c r="P96" s="414"/>
      <c r="Q96" s="440"/>
      <c r="R96" s="418"/>
      <c r="S96" s="414"/>
      <c r="T96" s="440"/>
      <c r="U96" s="418"/>
      <c r="V96" s="414"/>
      <c r="W96" s="440"/>
      <c r="X96" s="418"/>
    </row>
    <row r="97" spans="1:24" ht="28.2" hidden="1" x14ac:dyDescent="0.25">
      <c r="A97" s="355"/>
      <c r="B97" s="355"/>
      <c r="C97" s="356" t="s">
        <v>89</v>
      </c>
      <c r="D97" s="356"/>
      <c r="E97" s="364" t="s">
        <v>4931</v>
      </c>
      <c r="F97" s="358" t="s">
        <v>4885</v>
      </c>
      <c r="G97" s="361"/>
      <c r="H97" s="365"/>
      <c r="I97" s="362">
        <f>G97*H97</f>
        <v>0</v>
      </c>
      <c r="J97" s="361"/>
      <c r="K97" s="365"/>
      <c r="L97" s="362">
        <f>J97*K97</f>
        <v>0</v>
      </c>
      <c r="M97" s="427"/>
      <c r="N97" s="440"/>
      <c r="O97" s="418"/>
      <c r="P97" s="414"/>
      <c r="Q97" s="440"/>
      <c r="R97" s="418"/>
      <c r="S97" s="414"/>
      <c r="T97" s="440"/>
      <c r="U97" s="418"/>
      <c r="V97" s="414"/>
      <c r="W97" s="440"/>
      <c r="X97" s="418"/>
    </row>
    <row r="98" spans="1:24" ht="28.2" hidden="1" x14ac:dyDescent="0.25">
      <c r="A98" s="355"/>
      <c r="B98" s="355"/>
      <c r="C98" s="356" t="s">
        <v>17</v>
      </c>
      <c r="D98" s="356"/>
      <c r="E98" s="364" t="s">
        <v>4932</v>
      </c>
      <c r="F98" s="358" t="s">
        <v>4885</v>
      </c>
      <c r="G98" s="361"/>
      <c r="H98" s="365"/>
      <c r="I98" s="362">
        <f>G98*H98</f>
        <v>0</v>
      </c>
      <c r="J98" s="361"/>
      <c r="K98" s="365"/>
      <c r="L98" s="362">
        <f>J98*K98</f>
        <v>0</v>
      </c>
      <c r="M98" s="427"/>
      <c r="N98" s="440"/>
      <c r="O98" s="418"/>
      <c r="P98" s="414"/>
      <c r="Q98" s="440"/>
      <c r="R98" s="418"/>
      <c r="S98" s="414"/>
      <c r="T98" s="440"/>
      <c r="U98" s="418"/>
      <c r="V98" s="414"/>
      <c r="W98" s="440"/>
      <c r="X98" s="418"/>
    </row>
    <row r="99" spans="1:24" ht="28.2" hidden="1" x14ac:dyDescent="0.25">
      <c r="A99" s="355"/>
      <c r="B99" s="355"/>
      <c r="C99" s="356" t="s">
        <v>18</v>
      </c>
      <c r="D99" s="356"/>
      <c r="E99" s="364" t="s">
        <v>4939</v>
      </c>
      <c r="F99" s="358" t="s">
        <v>4885</v>
      </c>
      <c r="G99" s="361"/>
      <c r="H99" s="365">
        <v>135</v>
      </c>
      <c r="I99" s="362">
        <f>G99*H99</f>
        <v>0</v>
      </c>
      <c r="J99" s="361"/>
      <c r="K99" s="365">
        <v>135</v>
      </c>
      <c r="L99" s="362">
        <f>J99*K99</f>
        <v>0</v>
      </c>
      <c r="M99" s="427"/>
      <c r="N99" s="440"/>
      <c r="O99" s="418"/>
      <c r="P99" s="414"/>
      <c r="Q99" s="440"/>
      <c r="R99" s="418"/>
      <c r="S99" s="414"/>
      <c r="T99" s="440"/>
      <c r="U99" s="418"/>
      <c r="V99" s="414"/>
      <c r="W99" s="440"/>
      <c r="X99" s="418"/>
    </row>
    <row r="100" spans="1:24" ht="39.6" hidden="1" x14ac:dyDescent="0.25">
      <c r="A100" s="355" t="s">
        <v>2006</v>
      </c>
      <c r="B100" s="355"/>
      <c r="C100" s="356"/>
      <c r="D100" s="356"/>
      <c r="E100" s="360" t="s">
        <v>2007</v>
      </c>
      <c r="F100" s="358"/>
      <c r="G100" s="358"/>
      <c r="H100" s="378"/>
      <c r="I100" s="367"/>
      <c r="J100" s="358"/>
      <c r="K100" s="378"/>
      <c r="L100" s="367"/>
      <c r="M100" s="433"/>
      <c r="N100" s="432"/>
      <c r="O100" s="441"/>
      <c r="P100" s="431"/>
      <c r="Q100" s="432"/>
      <c r="R100" s="441"/>
      <c r="S100" s="431"/>
      <c r="T100" s="432"/>
      <c r="U100" s="441"/>
      <c r="V100" s="431"/>
      <c r="W100" s="432"/>
      <c r="X100" s="441"/>
    </row>
    <row r="101" spans="1:24" ht="27.6" hidden="1" x14ac:dyDescent="0.25">
      <c r="A101" s="355"/>
      <c r="B101" s="355" t="s">
        <v>2008</v>
      </c>
      <c r="C101" s="356"/>
      <c r="D101" s="356"/>
      <c r="E101" s="364" t="s">
        <v>1988</v>
      </c>
      <c r="F101" s="358"/>
      <c r="G101" s="358"/>
      <c r="H101" s="378"/>
      <c r="I101" s="367"/>
      <c r="J101" s="358"/>
      <c r="K101" s="378"/>
      <c r="L101" s="367"/>
      <c r="M101" s="433"/>
      <c r="N101" s="432"/>
      <c r="O101" s="441"/>
      <c r="P101" s="431"/>
      <c r="Q101" s="432"/>
      <c r="R101" s="441"/>
      <c r="S101" s="431"/>
      <c r="T101" s="432"/>
      <c r="U101" s="441"/>
      <c r="V101" s="431"/>
      <c r="W101" s="432"/>
      <c r="X101" s="441"/>
    </row>
    <row r="102" spans="1:24" ht="27.6" hidden="1" x14ac:dyDescent="0.25">
      <c r="A102" s="355"/>
      <c r="B102" s="355"/>
      <c r="C102" s="356" t="s">
        <v>86</v>
      </c>
      <c r="D102" s="356"/>
      <c r="E102" s="364" t="s">
        <v>2009</v>
      </c>
      <c r="F102" s="358" t="s">
        <v>4885</v>
      </c>
      <c r="G102" s="361"/>
      <c r="H102" s="365"/>
      <c r="I102" s="362">
        <f>G102*H102</f>
        <v>0</v>
      </c>
      <c r="J102" s="361"/>
      <c r="K102" s="365"/>
      <c r="L102" s="362">
        <f>J102*K102</f>
        <v>0</v>
      </c>
      <c r="M102" s="427"/>
      <c r="N102" s="440"/>
      <c r="O102" s="418"/>
      <c r="P102" s="414"/>
      <c r="Q102" s="440"/>
      <c r="R102" s="418"/>
      <c r="S102" s="414"/>
      <c r="T102" s="440"/>
      <c r="U102" s="418"/>
      <c r="V102" s="414"/>
      <c r="W102" s="440"/>
      <c r="X102" s="418"/>
    </row>
    <row r="103" spans="1:24" ht="28.2" hidden="1" x14ac:dyDescent="0.25">
      <c r="A103" s="355"/>
      <c r="B103" s="355"/>
      <c r="C103" s="356" t="s">
        <v>89</v>
      </c>
      <c r="D103" s="356"/>
      <c r="E103" s="364" t="s">
        <v>4931</v>
      </c>
      <c r="F103" s="358" t="s">
        <v>4885</v>
      </c>
      <c r="G103" s="361"/>
      <c r="H103" s="365"/>
      <c r="I103" s="362">
        <f>G103*H103</f>
        <v>0</v>
      </c>
      <c r="J103" s="361"/>
      <c r="K103" s="365"/>
      <c r="L103" s="362">
        <f>J103*K103</f>
        <v>0</v>
      </c>
      <c r="M103" s="427"/>
      <c r="N103" s="440"/>
      <c r="O103" s="418"/>
      <c r="P103" s="414"/>
      <c r="Q103" s="440"/>
      <c r="R103" s="418"/>
      <c r="S103" s="414"/>
      <c r="T103" s="440"/>
      <c r="U103" s="418"/>
      <c r="V103" s="414"/>
      <c r="W103" s="440"/>
      <c r="X103" s="418"/>
    </row>
    <row r="104" spans="1:24" ht="28.2" hidden="1" x14ac:dyDescent="0.25">
      <c r="A104" s="355"/>
      <c r="B104" s="355"/>
      <c r="C104" s="356" t="s">
        <v>17</v>
      </c>
      <c r="D104" s="356"/>
      <c r="E104" s="364" t="s">
        <v>4932</v>
      </c>
      <c r="F104" s="358" t="s">
        <v>4885</v>
      </c>
      <c r="G104" s="361"/>
      <c r="H104" s="365"/>
      <c r="I104" s="362">
        <f>G104*H104</f>
        <v>0</v>
      </c>
      <c r="J104" s="361"/>
      <c r="K104" s="365"/>
      <c r="L104" s="362">
        <f>J104*K104</f>
        <v>0</v>
      </c>
      <c r="M104" s="427"/>
      <c r="N104" s="440"/>
      <c r="O104" s="418"/>
      <c r="P104" s="414"/>
      <c r="Q104" s="440"/>
      <c r="R104" s="418"/>
      <c r="S104" s="414"/>
      <c r="T104" s="440"/>
      <c r="U104" s="418"/>
      <c r="V104" s="414"/>
      <c r="W104" s="440"/>
      <c r="X104" s="418"/>
    </row>
    <row r="105" spans="1:24" ht="28.2" hidden="1" x14ac:dyDescent="0.25">
      <c r="A105" s="355"/>
      <c r="B105" s="355"/>
      <c r="C105" s="356" t="s">
        <v>18</v>
      </c>
      <c r="D105" s="356"/>
      <c r="E105" s="364" t="s">
        <v>4939</v>
      </c>
      <c r="F105" s="358" t="s">
        <v>4885</v>
      </c>
      <c r="G105" s="361">
        <v>0</v>
      </c>
      <c r="H105" s="399">
        <v>200</v>
      </c>
      <c r="I105" s="362">
        <f>G105*H105</f>
        <v>0</v>
      </c>
      <c r="J105" s="361">
        <v>0</v>
      </c>
      <c r="K105" s="399">
        <v>200</v>
      </c>
      <c r="L105" s="362">
        <f>J105*K105</f>
        <v>0</v>
      </c>
      <c r="M105" s="427"/>
      <c r="N105" s="417"/>
      <c r="O105" s="418"/>
      <c r="P105" s="414"/>
      <c r="Q105" s="417"/>
      <c r="R105" s="418"/>
      <c r="S105" s="414"/>
      <c r="T105" s="417"/>
      <c r="U105" s="418"/>
      <c r="V105" s="414"/>
      <c r="W105" s="417"/>
      <c r="X105" s="418"/>
    </row>
    <row r="106" spans="1:24" ht="27.6" hidden="1" x14ac:dyDescent="0.25">
      <c r="A106" s="355"/>
      <c r="B106" s="355" t="s">
        <v>2010</v>
      </c>
      <c r="C106" s="356"/>
      <c r="D106" s="356"/>
      <c r="E106" s="364" t="s">
        <v>1990</v>
      </c>
      <c r="F106" s="346"/>
      <c r="G106" s="358"/>
      <c r="H106" s="378"/>
      <c r="I106" s="367"/>
      <c r="J106" s="358"/>
      <c r="K106" s="378"/>
      <c r="L106" s="367"/>
      <c r="M106" s="433"/>
      <c r="N106" s="432"/>
      <c r="O106" s="441"/>
      <c r="P106" s="431"/>
      <c r="Q106" s="432"/>
      <c r="R106" s="441"/>
      <c r="S106" s="431"/>
      <c r="T106" s="432"/>
      <c r="U106" s="441"/>
      <c r="V106" s="431"/>
      <c r="W106" s="432"/>
      <c r="X106" s="441"/>
    </row>
    <row r="107" spans="1:24" ht="28.2" hidden="1" x14ac:dyDescent="0.25">
      <c r="A107" s="355"/>
      <c r="B107" s="355"/>
      <c r="C107" s="356" t="s">
        <v>86</v>
      </c>
      <c r="D107" s="356"/>
      <c r="E107" s="364" t="s">
        <v>4930</v>
      </c>
      <c r="F107" s="358" t="s">
        <v>4885</v>
      </c>
      <c r="G107" s="361"/>
      <c r="H107" s="365"/>
      <c r="I107" s="362">
        <f>G107*H107</f>
        <v>0</v>
      </c>
      <c r="J107" s="361"/>
      <c r="K107" s="365"/>
      <c r="L107" s="362">
        <f>J107*K107</f>
        <v>0</v>
      </c>
      <c r="M107" s="427"/>
      <c r="N107" s="440"/>
      <c r="O107" s="418"/>
      <c r="P107" s="414"/>
      <c r="Q107" s="440"/>
      <c r="R107" s="418"/>
      <c r="S107" s="414"/>
      <c r="T107" s="440"/>
      <c r="U107" s="418"/>
      <c r="V107" s="414"/>
      <c r="W107" s="440"/>
      <c r="X107" s="418"/>
    </row>
    <row r="108" spans="1:24" ht="28.2" hidden="1" x14ac:dyDescent="0.25">
      <c r="A108" s="355"/>
      <c r="B108" s="355"/>
      <c r="C108" s="356" t="s">
        <v>89</v>
      </c>
      <c r="D108" s="356"/>
      <c r="E108" s="364" t="s">
        <v>4931</v>
      </c>
      <c r="F108" s="358" t="s">
        <v>4885</v>
      </c>
      <c r="G108" s="361"/>
      <c r="H108" s="365"/>
      <c r="I108" s="362">
        <f>G108*H108</f>
        <v>0</v>
      </c>
      <c r="J108" s="361"/>
      <c r="K108" s="365"/>
      <c r="L108" s="362">
        <f>J108*K108</f>
        <v>0</v>
      </c>
      <c r="M108" s="427"/>
      <c r="N108" s="440"/>
      <c r="O108" s="418"/>
      <c r="P108" s="414"/>
      <c r="Q108" s="440"/>
      <c r="R108" s="418"/>
      <c r="S108" s="414"/>
      <c r="T108" s="440"/>
      <c r="U108" s="418"/>
      <c r="V108" s="414"/>
      <c r="W108" s="440"/>
      <c r="X108" s="418"/>
    </row>
    <row r="109" spans="1:24" ht="28.2" hidden="1" x14ac:dyDescent="0.25">
      <c r="A109" s="355"/>
      <c r="B109" s="355"/>
      <c r="C109" s="356" t="s">
        <v>17</v>
      </c>
      <c r="D109" s="356"/>
      <c r="E109" s="364" t="s">
        <v>4932</v>
      </c>
      <c r="F109" s="358" t="s">
        <v>4885</v>
      </c>
      <c r="G109" s="361"/>
      <c r="H109" s="365"/>
      <c r="I109" s="362">
        <f>G109*H109</f>
        <v>0</v>
      </c>
      <c r="J109" s="361"/>
      <c r="K109" s="365"/>
      <c r="L109" s="362">
        <f>J109*K109</f>
        <v>0</v>
      </c>
      <c r="M109" s="427"/>
      <c r="N109" s="440"/>
      <c r="O109" s="418"/>
      <c r="P109" s="414"/>
      <c r="Q109" s="440"/>
      <c r="R109" s="418"/>
      <c r="S109" s="414"/>
      <c r="T109" s="440"/>
      <c r="U109" s="418"/>
      <c r="V109" s="414"/>
      <c r="W109" s="440"/>
      <c r="X109" s="418"/>
    </row>
    <row r="110" spans="1:24" ht="28.2" hidden="1" x14ac:dyDescent="0.25">
      <c r="A110" s="355"/>
      <c r="B110" s="355"/>
      <c r="C110" s="356" t="s">
        <v>18</v>
      </c>
      <c r="D110" s="356"/>
      <c r="E110" s="364" t="s">
        <v>4933</v>
      </c>
      <c r="F110" s="358" t="s">
        <v>4885</v>
      </c>
      <c r="G110" s="361"/>
      <c r="H110" s="365"/>
      <c r="I110" s="362">
        <f>G110*H110</f>
        <v>0</v>
      </c>
      <c r="J110" s="361"/>
      <c r="K110" s="365"/>
      <c r="L110" s="362">
        <f>J110*K110</f>
        <v>0</v>
      </c>
      <c r="M110" s="427"/>
      <c r="N110" s="440"/>
      <c r="O110" s="418"/>
      <c r="P110" s="414"/>
      <c r="Q110" s="440"/>
      <c r="R110" s="418"/>
      <c r="S110" s="414"/>
      <c r="T110" s="440"/>
      <c r="U110" s="418"/>
      <c r="V110" s="414"/>
      <c r="W110" s="440"/>
      <c r="X110" s="418"/>
    </row>
    <row r="111" spans="1:24" ht="27.6" hidden="1" x14ac:dyDescent="0.25">
      <c r="A111" s="355"/>
      <c r="B111" s="355" t="s">
        <v>2011</v>
      </c>
      <c r="C111" s="356"/>
      <c r="D111" s="356"/>
      <c r="E111" s="364" t="s">
        <v>1992</v>
      </c>
      <c r="F111" s="346"/>
      <c r="G111" s="358"/>
      <c r="H111" s="378"/>
      <c r="I111" s="367"/>
      <c r="J111" s="358"/>
      <c r="K111" s="378"/>
      <c r="L111" s="367"/>
      <c r="M111" s="433"/>
      <c r="N111" s="432"/>
      <c r="O111" s="441"/>
      <c r="P111" s="431"/>
      <c r="Q111" s="432"/>
      <c r="R111" s="441"/>
      <c r="S111" s="431"/>
      <c r="T111" s="432"/>
      <c r="U111" s="441"/>
      <c r="V111" s="431"/>
      <c r="W111" s="432"/>
      <c r="X111" s="441"/>
    </row>
    <row r="112" spans="1:24" ht="28.2" hidden="1" x14ac:dyDescent="0.25">
      <c r="A112" s="355"/>
      <c r="B112" s="355"/>
      <c r="C112" s="356" t="s">
        <v>86</v>
      </c>
      <c r="D112" s="356"/>
      <c r="E112" s="364" t="s">
        <v>4930</v>
      </c>
      <c r="F112" s="358" t="s">
        <v>4885</v>
      </c>
      <c r="G112" s="361"/>
      <c r="H112" s="365"/>
      <c r="I112" s="362">
        <f>G112*H112</f>
        <v>0</v>
      </c>
      <c r="J112" s="361"/>
      <c r="K112" s="365"/>
      <c r="L112" s="362">
        <f>J112*K112</f>
        <v>0</v>
      </c>
      <c r="M112" s="427"/>
      <c r="N112" s="440"/>
      <c r="O112" s="418"/>
      <c r="P112" s="414"/>
      <c r="Q112" s="440"/>
      <c r="R112" s="418"/>
      <c r="S112" s="414"/>
      <c r="T112" s="440"/>
      <c r="U112" s="418"/>
      <c r="V112" s="414"/>
      <c r="W112" s="440"/>
      <c r="X112" s="418"/>
    </row>
    <row r="113" spans="1:24" ht="28.2" hidden="1" x14ac:dyDescent="0.25">
      <c r="A113" s="355"/>
      <c r="B113" s="355"/>
      <c r="C113" s="356" t="s">
        <v>89</v>
      </c>
      <c r="D113" s="356"/>
      <c r="E113" s="364" t="s">
        <v>4931</v>
      </c>
      <c r="F113" s="358" t="s">
        <v>4885</v>
      </c>
      <c r="G113" s="361"/>
      <c r="H113" s="365"/>
      <c r="I113" s="362">
        <f>G113*H113</f>
        <v>0</v>
      </c>
      <c r="J113" s="361"/>
      <c r="K113" s="365"/>
      <c r="L113" s="362">
        <f>J113*K113</f>
        <v>0</v>
      </c>
      <c r="M113" s="427"/>
      <c r="N113" s="440"/>
      <c r="O113" s="418"/>
      <c r="P113" s="414"/>
      <c r="Q113" s="440"/>
      <c r="R113" s="418"/>
      <c r="S113" s="414"/>
      <c r="T113" s="440"/>
      <c r="U113" s="418"/>
      <c r="V113" s="414"/>
      <c r="W113" s="440"/>
      <c r="X113" s="418"/>
    </row>
    <row r="114" spans="1:24" ht="28.2" hidden="1" x14ac:dyDescent="0.25">
      <c r="A114" s="355"/>
      <c r="B114" s="355"/>
      <c r="C114" s="356" t="s">
        <v>17</v>
      </c>
      <c r="D114" s="356"/>
      <c r="E114" s="364" t="s">
        <v>4934</v>
      </c>
      <c r="F114" s="358" t="s">
        <v>4885</v>
      </c>
      <c r="G114" s="361"/>
      <c r="H114" s="365"/>
      <c r="I114" s="362">
        <f>G114*H114</f>
        <v>0</v>
      </c>
      <c r="J114" s="361"/>
      <c r="K114" s="365"/>
      <c r="L114" s="362">
        <f>J114*K114</f>
        <v>0</v>
      </c>
      <c r="M114" s="427"/>
      <c r="N114" s="440"/>
      <c r="O114" s="418"/>
      <c r="P114" s="414"/>
      <c r="Q114" s="440"/>
      <c r="R114" s="418"/>
      <c r="S114" s="414"/>
      <c r="T114" s="440"/>
      <c r="U114" s="418"/>
      <c r="V114" s="414"/>
      <c r="W114" s="440"/>
      <c r="X114" s="418"/>
    </row>
    <row r="115" spans="1:24" ht="28.2" hidden="1" x14ac:dyDescent="0.25">
      <c r="A115" s="355"/>
      <c r="B115" s="355"/>
      <c r="C115" s="356" t="s">
        <v>18</v>
      </c>
      <c r="D115" s="356"/>
      <c r="E115" s="364" t="s">
        <v>4933</v>
      </c>
      <c r="F115" s="358" t="s">
        <v>4885</v>
      </c>
      <c r="G115" s="361"/>
      <c r="H115" s="365"/>
      <c r="I115" s="362">
        <f>G115*H115</f>
        <v>0</v>
      </c>
      <c r="J115" s="361"/>
      <c r="K115" s="365"/>
      <c r="L115" s="362">
        <f>J115*K115</f>
        <v>0</v>
      </c>
      <c r="M115" s="427"/>
      <c r="N115" s="440"/>
      <c r="O115" s="418"/>
      <c r="P115" s="414"/>
      <c r="Q115" s="440"/>
      <c r="R115" s="418"/>
      <c r="S115" s="414"/>
      <c r="T115" s="440"/>
      <c r="U115" s="418"/>
      <c r="V115" s="414"/>
      <c r="W115" s="440"/>
      <c r="X115" s="418"/>
    </row>
    <row r="116" spans="1:24" ht="39.6" hidden="1" x14ac:dyDescent="0.25">
      <c r="A116" s="355" t="s">
        <v>2012</v>
      </c>
      <c r="B116" s="355"/>
      <c r="C116" s="356"/>
      <c r="D116" s="356"/>
      <c r="E116" s="360" t="s">
        <v>2013</v>
      </c>
      <c r="F116" s="346"/>
      <c r="G116" s="358"/>
      <c r="H116" s="378"/>
      <c r="I116" s="367"/>
      <c r="J116" s="358"/>
      <c r="K116" s="378"/>
      <c r="L116" s="367"/>
      <c r="M116" s="433"/>
      <c r="N116" s="432"/>
      <c r="O116" s="441"/>
      <c r="P116" s="431"/>
      <c r="Q116" s="432"/>
      <c r="R116" s="441"/>
      <c r="S116" s="431"/>
      <c r="T116" s="432"/>
      <c r="U116" s="441"/>
      <c r="V116" s="431"/>
      <c r="W116" s="432"/>
      <c r="X116" s="441"/>
    </row>
    <row r="117" spans="1:24" ht="27.6" hidden="1" x14ac:dyDescent="0.25">
      <c r="A117" s="355"/>
      <c r="B117" s="355" t="s">
        <v>2014</v>
      </c>
      <c r="C117" s="356"/>
      <c r="D117" s="356"/>
      <c r="E117" s="364" t="s">
        <v>2015</v>
      </c>
      <c r="F117" s="346"/>
      <c r="G117" s="358"/>
      <c r="H117" s="378"/>
      <c r="I117" s="367"/>
      <c r="J117" s="358"/>
      <c r="K117" s="378"/>
      <c r="L117" s="367"/>
      <c r="M117" s="433"/>
      <c r="N117" s="432"/>
      <c r="O117" s="441"/>
      <c r="P117" s="431"/>
      <c r="Q117" s="432"/>
      <c r="R117" s="441"/>
      <c r="S117" s="431"/>
      <c r="T117" s="432"/>
      <c r="U117" s="441"/>
      <c r="V117" s="431"/>
      <c r="W117" s="432"/>
      <c r="X117" s="441"/>
    </row>
    <row r="118" spans="1:24" ht="28.2" hidden="1" x14ac:dyDescent="0.25">
      <c r="A118" s="355"/>
      <c r="B118" s="355"/>
      <c r="C118" s="356" t="s">
        <v>86</v>
      </c>
      <c r="D118" s="356"/>
      <c r="E118" s="364" t="s">
        <v>4930</v>
      </c>
      <c r="F118" s="358" t="s">
        <v>4885</v>
      </c>
      <c r="G118" s="361"/>
      <c r="H118" s="365"/>
      <c r="I118" s="362">
        <f>G118*H118</f>
        <v>0</v>
      </c>
      <c r="J118" s="361"/>
      <c r="K118" s="365"/>
      <c r="L118" s="362">
        <f>J118*K118</f>
        <v>0</v>
      </c>
      <c r="M118" s="427"/>
      <c r="N118" s="440"/>
      <c r="O118" s="418"/>
      <c r="P118" s="414"/>
      <c r="Q118" s="440"/>
      <c r="R118" s="418"/>
      <c r="S118" s="414"/>
      <c r="T118" s="440"/>
      <c r="U118" s="418"/>
      <c r="V118" s="414"/>
      <c r="W118" s="440"/>
      <c r="X118" s="418"/>
    </row>
    <row r="119" spans="1:24" ht="28.2" hidden="1" x14ac:dyDescent="0.25">
      <c r="A119" s="355"/>
      <c r="B119" s="355"/>
      <c r="C119" s="356" t="s">
        <v>89</v>
      </c>
      <c r="D119" s="356"/>
      <c r="E119" s="364" t="s">
        <v>4931</v>
      </c>
      <c r="F119" s="358" t="s">
        <v>4885</v>
      </c>
      <c r="G119" s="361"/>
      <c r="H119" s="365"/>
      <c r="I119" s="362">
        <f>G119*H119</f>
        <v>0</v>
      </c>
      <c r="J119" s="361"/>
      <c r="K119" s="365"/>
      <c r="L119" s="362">
        <f>J119*K119</f>
        <v>0</v>
      </c>
      <c r="M119" s="427"/>
      <c r="N119" s="440"/>
      <c r="O119" s="418"/>
      <c r="P119" s="414"/>
      <c r="Q119" s="440"/>
      <c r="R119" s="418"/>
      <c r="S119" s="414"/>
      <c r="T119" s="440"/>
      <c r="U119" s="418"/>
      <c r="V119" s="414"/>
      <c r="W119" s="440"/>
      <c r="X119" s="418"/>
    </row>
    <row r="120" spans="1:24" ht="28.2" hidden="1" x14ac:dyDescent="0.25">
      <c r="A120" s="355"/>
      <c r="B120" s="355"/>
      <c r="C120" s="356" t="s">
        <v>17</v>
      </c>
      <c r="D120" s="356"/>
      <c r="E120" s="364" t="s">
        <v>4932</v>
      </c>
      <c r="F120" s="358" t="s">
        <v>4885</v>
      </c>
      <c r="G120" s="361"/>
      <c r="H120" s="365"/>
      <c r="I120" s="362">
        <f>G120*H120</f>
        <v>0</v>
      </c>
      <c r="J120" s="361"/>
      <c r="K120" s="365"/>
      <c r="L120" s="362">
        <f>J120*K120</f>
        <v>0</v>
      </c>
      <c r="M120" s="427"/>
      <c r="N120" s="440"/>
      <c r="O120" s="418"/>
      <c r="P120" s="414"/>
      <c r="Q120" s="440"/>
      <c r="R120" s="418"/>
      <c r="S120" s="414"/>
      <c r="T120" s="440"/>
      <c r="U120" s="418"/>
      <c r="V120" s="414"/>
      <c r="W120" s="440"/>
      <c r="X120" s="418"/>
    </row>
    <row r="121" spans="1:24" ht="28.2" hidden="1" x14ac:dyDescent="0.25">
      <c r="A121" s="355"/>
      <c r="B121" s="355"/>
      <c r="C121" s="356" t="s">
        <v>18</v>
      </c>
      <c r="D121" s="356"/>
      <c r="E121" s="364" t="s">
        <v>4933</v>
      </c>
      <c r="F121" s="358" t="s">
        <v>4885</v>
      </c>
      <c r="G121" s="361"/>
      <c r="H121" s="365"/>
      <c r="I121" s="362">
        <f>G121*H121</f>
        <v>0</v>
      </c>
      <c r="J121" s="361"/>
      <c r="K121" s="365"/>
      <c r="L121" s="362">
        <f>J121*K121</f>
        <v>0</v>
      </c>
      <c r="M121" s="427"/>
      <c r="N121" s="440"/>
      <c r="O121" s="418"/>
      <c r="P121" s="414"/>
      <c r="Q121" s="440"/>
      <c r="R121" s="418"/>
      <c r="S121" s="414"/>
      <c r="T121" s="440"/>
      <c r="U121" s="418"/>
      <c r="V121" s="414"/>
      <c r="W121" s="440"/>
      <c r="X121" s="418"/>
    </row>
    <row r="122" spans="1:24" ht="27.6" hidden="1" x14ac:dyDescent="0.25">
      <c r="A122" s="355"/>
      <c r="B122" s="355" t="s">
        <v>2016</v>
      </c>
      <c r="C122" s="356"/>
      <c r="D122" s="356"/>
      <c r="E122" s="364" t="s">
        <v>2017</v>
      </c>
      <c r="F122" s="346"/>
      <c r="G122" s="358"/>
      <c r="H122" s="378"/>
      <c r="I122" s="367"/>
      <c r="J122" s="358"/>
      <c r="K122" s="378"/>
      <c r="L122" s="367"/>
      <c r="M122" s="433"/>
      <c r="N122" s="432"/>
      <c r="O122" s="441"/>
      <c r="P122" s="431"/>
      <c r="Q122" s="432"/>
      <c r="R122" s="441"/>
      <c r="S122" s="431"/>
      <c r="T122" s="432"/>
      <c r="U122" s="441"/>
      <c r="V122" s="431"/>
      <c r="W122" s="432"/>
      <c r="X122" s="441"/>
    </row>
    <row r="123" spans="1:24" ht="28.2" hidden="1" x14ac:dyDescent="0.25">
      <c r="A123" s="355"/>
      <c r="B123" s="355"/>
      <c r="C123" s="356" t="s">
        <v>86</v>
      </c>
      <c r="D123" s="356"/>
      <c r="E123" s="364" t="s">
        <v>4930</v>
      </c>
      <c r="F123" s="358" t="s">
        <v>4885</v>
      </c>
      <c r="G123" s="361"/>
      <c r="H123" s="365"/>
      <c r="I123" s="362">
        <f>G123*H123</f>
        <v>0</v>
      </c>
      <c r="J123" s="361"/>
      <c r="K123" s="365"/>
      <c r="L123" s="362">
        <f>J123*K123</f>
        <v>0</v>
      </c>
      <c r="M123" s="427"/>
      <c r="N123" s="440"/>
      <c r="O123" s="418"/>
      <c r="P123" s="414"/>
      <c r="Q123" s="440"/>
      <c r="R123" s="418"/>
      <c r="S123" s="414"/>
      <c r="T123" s="440"/>
      <c r="U123" s="418"/>
      <c r="V123" s="414"/>
      <c r="W123" s="440"/>
      <c r="X123" s="418"/>
    </row>
    <row r="124" spans="1:24" ht="28.2" hidden="1" x14ac:dyDescent="0.25">
      <c r="A124" s="355"/>
      <c r="B124" s="355"/>
      <c r="C124" s="356" t="s">
        <v>89</v>
      </c>
      <c r="D124" s="356"/>
      <c r="E124" s="364" t="s">
        <v>4931</v>
      </c>
      <c r="F124" s="358" t="s">
        <v>4885</v>
      </c>
      <c r="G124" s="361"/>
      <c r="H124" s="365"/>
      <c r="I124" s="362">
        <f>G124*H124</f>
        <v>0</v>
      </c>
      <c r="J124" s="361"/>
      <c r="K124" s="365"/>
      <c r="L124" s="362">
        <f>J124*K124</f>
        <v>0</v>
      </c>
      <c r="M124" s="427"/>
      <c r="N124" s="440"/>
      <c r="O124" s="418"/>
      <c r="P124" s="414"/>
      <c r="Q124" s="440"/>
      <c r="R124" s="418"/>
      <c r="S124" s="414"/>
      <c r="T124" s="440"/>
      <c r="U124" s="418"/>
      <c r="V124" s="414"/>
      <c r="W124" s="440"/>
      <c r="X124" s="418"/>
    </row>
    <row r="125" spans="1:24" ht="28.2" hidden="1" x14ac:dyDescent="0.25">
      <c r="A125" s="355"/>
      <c r="B125" s="355"/>
      <c r="C125" s="356" t="s">
        <v>17</v>
      </c>
      <c r="D125" s="356"/>
      <c r="E125" s="364" t="s">
        <v>4932</v>
      </c>
      <c r="F125" s="358" t="s">
        <v>4885</v>
      </c>
      <c r="G125" s="361"/>
      <c r="H125" s="365"/>
      <c r="I125" s="362">
        <f>G125*H125</f>
        <v>0</v>
      </c>
      <c r="J125" s="361"/>
      <c r="K125" s="365"/>
      <c r="L125" s="362">
        <f>J125*K125</f>
        <v>0</v>
      </c>
      <c r="M125" s="427"/>
      <c r="N125" s="440"/>
      <c r="O125" s="418"/>
      <c r="P125" s="414"/>
      <c r="Q125" s="440"/>
      <c r="R125" s="418"/>
      <c r="S125" s="414"/>
      <c r="T125" s="440"/>
      <c r="U125" s="418"/>
      <c r="V125" s="414"/>
      <c r="W125" s="440"/>
      <c r="X125" s="418"/>
    </row>
    <row r="126" spans="1:24" ht="42.6" hidden="1" x14ac:dyDescent="0.25">
      <c r="A126" s="355"/>
      <c r="B126" s="355"/>
      <c r="C126" s="356" t="s">
        <v>18</v>
      </c>
      <c r="D126" s="356"/>
      <c r="E126" s="364" t="s">
        <v>4940</v>
      </c>
      <c r="F126" s="358" t="s">
        <v>4885</v>
      </c>
      <c r="G126" s="361">
        <v>360</v>
      </c>
      <c r="H126" s="399">
        <v>500</v>
      </c>
      <c r="I126" s="362">
        <f>G126*H126</f>
        <v>180000</v>
      </c>
      <c r="J126" s="361">
        <v>0</v>
      </c>
      <c r="K126" s="399">
        <v>500</v>
      </c>
      <c r="L126" s="362">
        <f>J126*K126</f>
        <v>0</v>
      </c>
      <c r="M126" s="427"/>
      <c r="N126" s="417"/>
      <c r="O126" s="418"/>
      <c r="P126" s="414"/>
      <c r="Q126" s="417"/>
      <c r="R126" s="418"/>
      <c r="S126" s="414"/>
      <c r="T126" s="417"/>
      <c r="U126" s="418"/>
      <c r="V126" s="414"/>
      <c r="W126" s="417"/>
      <c r="X126" s="418"/>
    </row>
    <row r="127" spans="1:24" ht="27.6" hidden="1" x14ac:dyDescent="0.25">
      <c r="A127" s="355"/>
      <c r="B127" s="355"/>
      <c r="C127" s="356" t="s">
        <v>19</v>
      </c>
      <c r="D127" s="356"/>
      <c r="E127" s="364" t="s">
        <v>2018</v>
      </c>
      <c r="F127" s="358" t="s">
        <v>4885</v>
      </c>
      <c r="G127" s="361"/>
      <c r="H127" s="365"/>
      <c r="I127" s="362">
        <f>G127*H127</f>
        <v>0</v>
      </c>
      <c r="J127" s="361"/>
      <c r="K127" s="365"/>
      <c r="L127" s="362">
        <f>J127*K127</f>
        <v>0</v>
      </c>
      <c r="M127" s="427"/>
      <c r="N127" s="440"/>
      <c r="O127" s="418"/>
      <c r="P127" s="414"/>
      <c r="Q127" s="440"/>
      <c r="R127" s="418"/>
      <c r="S127" s="414"/>
      <c r="T127" s="440"/>
      <c r="U127" s="418"/>
      <c r="V127" s="414"/>
      <c r="W127" s="440"/>
      <c r="X127" s="418"/>
    </row>
    <row r="128" spans="1:24" ht="27.6" hidden="1" x14ac:dyDescent="0.25">
      <c r="A128" s="355"/>
      <c r="B128" s="355" t="s">
        <v>2019</v>
      </c>
      <c r="C128" s="356"/>
      <c r="D128" s="356"/>
      <c r="E128" s="364" t="s">
        <v>2020</v>
      </c>
      <c r="F128" s="346"/>
      <c r="G128" s="358"/>
      <c r="H128" s="378"/>
      <c r="I128" s="367"/>
      <c r="J128" s="358"/>
      <c r="K128" s="378"/>
      <c r="L128" s="367"/>
      <c r="M128" s="433"/>
      <c r="N128" s="432"/>
      <c r="O128" s="441"/>
      <c r="P128" s="431"/>
      <c r="Q128" s="432"/>
      <c r="R128" s="441"/>
      <c r="S128" s="431"/>
      <c r="T128" s="432"/>
      <c r="U128" s="441"/>
      <c r="V128" s="431"/>
      <c r="W128" s="432"/>
      <c r="X128" s="441"/>
    </row>
    <row r="129" spans="1:24" ht="28.2" hidden="1" x14ac:dyDescent="0.25">
      <c r="A129" s="355"/>
      <c r="B129" s="355"/>
      <c r="C129" s="356" t="s">
        <v>86</v>
      </c>
      <c r="D129" s="356"/>
      <c r="E129" s="364" t="s">
        <v>4930</v>
      </c>
      <c r="F129" s="358" t="s">
        <v>4885</v>
      </c>
      <c r="G129" s="361"/>
      <c r="H129" s="365"/>
      <c r="I129" s="362">
        <f>G129*H129</f>
        <v>0</v>
      </c>
      <c r="J129" s="361"/>
      <c r="K129" s="365"/>
      <c r="L129" s="362">
        <f>J129*K129</f>
        <v>0</v>
      </c>
      <c r="M129" s="427"/>
      <c r="N129" s="440"/>
      <c r="O129" s="418"/>
      <c r="P129" s="414"/>
      <c r="Q129" s="440"/>
      <c r="R129" s="418"/>
      <c r="S129" s="414"/>
      <c r="T129" s="440"/>
      <c r="U129" s="418"/>
      <c r="V129" s="414"/>
      <c r="W129" s="440"/>
      <c r="X129" s="418"/>
    </row>
    <row r="130" spans="1:24" ht="28.2" hidden="1" x14ac:dyDescent="0.25">
      <c r="A130" s="355"/>
      <c r="B130" s="355"/>
      <c r="C130" s="356" t="s">
        <v>89</v>
      </c>
      <c r="D130" s="356"/>
      <c r="E130" s="364" t="s">
        <v>4931</v>
      </c>
      <c r="F130" s="358" t="s">
        <v>4885</v>
      </c>
      <c r="G130" s="361"/>
      <c r="H130" s="365"/>
      <c r="I130" s="362">
        <f>G130*H130</f>
        <v>0</v>
      </c>
      <c r="J130" s="361"/>
      <c r="K130" s="365"/>
      <c r="L130" s="362">
        <f>J130*K130</f>
        <v>0</v>
      </c>
      <c r="M130" s="427"/>
      <c r="N130" s="440"/>
      <c r="O130" s="418"/>
      <c r="P130" s="414"/>
      <c r="Q130" s="440"/>
      <c r="R130" s="418"/>
      <c r="S130" s="414"/>
      <c r="T130" s="440"/>
      <c r="U130" s="418"/>
      <c r="V130" s="414"/>
      <c r="W130" s="440"/>
      <c r="X130" s="418"/>
    </row>
    <row r="131" spans="1:24" ht="28.2" hidden="1" x14ac:dyDescent="0.25">
      <c r="A131" s="355"/>
      <c r="B131" s="355"/>
      <c r="C131" s="356" t="s">
        <v>17</v>
      </c>
      <c r="D131" s="356"/>
      <c r="E131" s="364" t="s">
        <v>4932</v>
      </c>
      <c r="F131" s="358" t="s">
        <v>4885</v>
      </c>
      <c r="G131" s="361"/>
      <c r="H131" s="365"/>
      <c r="I131" s="362">
        <f>G131*H131</f>
        <v>0</v>
      </c>
      <c r="J131" s="361"/>
      <c r="K131" s="365"/>
      <c r="L131" s="362">
        <f>J131*K131</f>
        <v>0</v>
      </c>
      <c r="M131" s="427"/>
      <c r="N131" s="440"/>
      <c r="O131" s="418"/>
      <c r="P131" s="414"/>
      <c r="Q131" s="440"/>
      <c r="R131" s="418"/>
      <c r="S131" s="414"/>
      <c r="T131" s="440"/>
      <c r="U131" s="418"/>
      <c r="V131" s="414"/>
      <c r="W131" s="440"/>
      <c r="X131" s="418"/>
    </row>
    <row r="132" spans="1:24" ht="28.2" hidden="1" x14ac:dyDescent="0.25">
      <c r="A132" s="355"/>
      <c r="B132" s="355"/>
      <c r="C132" s="356" t="s">
        <v>18</v>
      </c>
      <c r="D132" s="356"/>
      <c r="E132" s="364" t="s">
        <v>4933</v>
      </c>
      <c r="F132" s="358" t="s">
        <v>4885</v>
      </c>
      <c r="G132" s="361"/>
      <c r="H132" s="365"/>
      <c r="I132" s="362">
        <f>G132*H132</f>
        <v>0</v>
      </c>
      <c r="J132" s="361"/>
      <c r="K132" s="365"/>
      <c r="L132" s="362">
        <f>J132*K132</f>
        <v>0</v>
      </c>
      <c r="M132" s="427"/>
      <c r="N132" s="440"/>
      <c r="O132" s="418"/>
      <c r="P132" s="414"/>
      <c r="Q132" s="440"/>
      <c r="R132" s="418"/>
      <c r="S132" s="414"/>
      <c r="T132" s="440"/>
      <c r="U132" s="418"/>
      <c r="V132" s="414"/>
      <c r="W132" s="440"/>
      <c r="X132" s="418"/>
    </row>
    <row r="133" spans="1:24" x14ac:dyDescent="0.25">
      <c r="A133" s="355" t="s">
        <v>2021</v>
      </c>
      <c r="B133" s="355"/>
      <c r="C133" s="356"/>
      <c r="D133" s="356"/>
      <c r="E133" s="360" t="s">
        <v>2022</v>
      </c>
      <c r="F133" s="346"/>
      <c r="G133" s="358"/>
      <c r="H133" s="378"/>
      <c r="I133" s="367"/>
      <c r="J133" s="358"/>
      <c r="K133" s="378"/>
      <c r="L133" s="367"/>
      <c r="M133" s="433"/>
      <c r="N133" s="432"/>
      <c r="O133" s="441"/>
      <c r="P133" s="431"/>
      <c r="Q133" s="432"/>
      <c r="R133" s="441"/>
      <c r="S133" s="431"/>
      <c r="T133" s="432"/>
      <c r="U133" s="441"/>
      <c r="V133" s="431"/>
      <c r="W133" s="432"/>
      <c r="X133" s="441"/>
    </row>
    <row r="134" spans="1:24" ht="27.6" x14ac:dyDescent="0.25">
      <c r="A134" s="355"/>
      <c r="B134" s="355" t="s">
        <v>2023</v>
      </c>
      <c r="C134" s="356"/>
      <c r="D134" s="356"/>
      <c r="E134" s="364" t="s">
        <v>2024</v>
      </c>
      <c r="F134" s="358" t="s">
        <v>4885</v>
      </c>
      <c r="G134" s="361"/>
      <c r="H134" s="365"/>
      <c r="I134" s="362">
        <f>G134*H134</f>
        <v>0</v>
      </c>
      <c r="J134" s="361">
        <v>0</v>
      </c>
      <c r="K134" s="365">
        <v>285</v>
      </c>
      <c r="L134" s="362">
        <f>J134*K134</f>
        <v>0</v>
      </c>
      <c r="M134" s="427"/>
      <c r="N134" s="440"/>
      <c r="O134" s="418"/>
      <c r="P134" s="414"/>
      <c r="Q134" s="440"/>
      <c r="R134" s="418"/>
      <c r="S134" s="414"/>
      <c r="T134" s="440"/>
      <c r="U134" s="418"/>
      <c r="V134" s="414"/>
      <c r="W134" s="440"/>
      <c r="X134" s="418"/>
    </row>
    <row r="135" spans="1:24" ht="27.6" hidden="1" x14ac:dyDescent="0.25">
      <c r="A135" s="355"/>
      <c r="B135" s="355" t="s">
        <v>2025</v>
      </c>
      <c r="C135" s="356"/>
      <c r="D135" s="356"/>
      <c r="E135" s="364" t="s">
        <v>2026</v>
      </c>
      <c r="F135" s="358" t="s">
        <v>4885</v>
      </c>
      <c r="G135" s="361">
        <v>300</v>
      </c>
      <c r="H135" s="399">
        <v>400</v>
      </c>
      <c r="I135" s="362">
        <f>G135*H135</f>
        <v>120000</v>
      </c>
      <c r="J135" s="361">
        <v>0</v>
      </c>
      <c r="K135" s="399">
        <v>400</v>
      </c>
      <c r="L135" s="362">
        <f>J135*K135</f>
        <v>0</v>
      </c>
      <c r="M135" s="427"/>
      <c r="N135" s="417"/>
      <c r="O135" s="418"/>
      <c r="P135" s="414"/>
      <c r="Q135" s="417"/>
      <c r="R135" s="418"/>
      <c r="S135" s="414"/>
      <c r="T135" s="417"/>
      <c r="U135" s="418"/>
      <c r="V135" s="414"/>
      <c r="W135" s="417"/>
      <c r="X135" s="418"/>
    </row>
    <row r="136" spans="1:24" ht="27.6" hidden="1" x14ac:dyDescent="0.25">
      <c r="A136" s="355"/>
      <c r="B136" s="355" t="s">
        <v>2027</v>
      </c>
      <c r="C136" s="356"/>
      <c r="D136" s="356"/>
      <c r="E136" s="364" t="s">
        <v>2028</v>
      </c>
      <c r="F136" s="358" t="s">
        <v>4885</v>
      </c>
      <c r="G136" s="361">
        <v>360</v>
      </c>
      <c r="H136" s="399">
        <v>500</v>
      </c>
      <c r="I136" s="362">
        <f>G136*H136</f>
        <v>180000</v>
      </c>
      <c r="J136" s="361">
        <v>0</v>
      </c>
      <c r="K136" s="399">
        <v>500</v>
      </c>
      <c r="L136" s="362">
        <f>J136*K136</f>
        <v>0</v>
      </c>
      <c r="M136" s="427"/>
      <c r="N136" s="417"/>
      <c r="O136" s="418"/>
      <c r="P136" s="414"/>
      <c r="Q136" s="417"/>
      <c r="R136" s="418"/>
      <c r="S136" s="414"/>
      <c r="T136" s="417"/>
      <c r="U136" s="418"/>
      <c r="V136" s="414"/>
      <c r="W136" s="417"/>
      <c r="X136" s="418"/>
    </row>
    <row r="137" spans="1:24" hidden="1" x14ac:dyDescent="0.25">
      <c r="A137" s="355" t="s">
        <v>2029</v>
      </c>
      <c r="B137" s="355"/>
      <c r="C137" s="356"/>
      <c r="D137" s="356"/>
      <c r="E137" s="360" t="s">
        <v>2030</v>
      </c>
      <c r="F137" s="358"/>
      <c r="G137" s="358"/>
      <c r="H137" s="378"/>
      <c r="I137" s="367"/>
      <c r="J137" s="358"/>
      <c r="K137" s="378"/>
      <c r="L137" s="367"/>
      <c r="M137" s="433"/>
      <c r="N137" s="432"/>
      <c r="O137" s="441"/>
      <c r="P137" s="431"/>
      <c r="Q137" s="432"/>
      <c r="R137" s="441"/>
      <c r="S137" s="431"/>
      <c r="T137" s="432"/>
      <c r="U137" s="441"/>
      <c r="V137" s="431"/>
      <c r="W137" s="432"/>
      <c r="X137" s="441"/>
    </row>
    <row r="138" spans="1:24" ht="27.6" hidden="1" x14ac:dyDescent="0.25">
      <c r="A138" s="355"/>
      <c r="B138" s="355" t="s">
        <v>2031</v>
      </c>
      <c r="C138" s="356"/>
      <c r="D138" s="356"/>
      <c r="E138" s="364" t="s">
        <v>2032</v>
      </c>
      <c r="F138" s="358"/>
      <c r="G138" s="358"/>
      <c r="H138" s="378"/>
      <c r="I138" s="367"/>
      <c r="J138" s="358"/>
      <c r="K138" s="378"/>
      <c r="L138" s="367"/>
      <c r="M138" s="433"/>
      <c r="N138" s="432"/>
      <c r="O138" s="441"/>
      <c r="P138" s="431"/>
      <c r="Q138" s="432"/>
      <c r="R138" s="441"/>
      <c r="S138" s="431"/>
      <c r="T138" s="432"/>
      <c r="U138" s="441"/>
      <c r="V138" s="431"/>
      <c r="W138" s="432"/>
      <c r="X138" s="441"/>
    </row>
    <row r="139" spans="1:24" ht="15.6" hidden="1" x14ac:dyDescent="0.25">
      <c r="A139" s="355"/>
      <c r="B139" s="355"/>
      <c r="C139" s="356" t="s">
        <v>86</v>
      </c>
      <c r="D139" s="356"/>
      <c r="E139" s="364" t="s">
        <v>2033</v>
      </c>
      <c r="F139" s="358" t="s">
        <v>4887</v>
      </c>
      <c r="G139" s="361"/>
      <c r="H139" s="365">
        <v>0</v>
      </c>
      <c r="I139" s="362">
        <f>G139*H139</f>
        <v>0</v>
      </c>
      <c r="J139" s="361"/>
      <c r="K139" s="365">
        <v>0</v>
      </c>
      <c r="L139" s="362">
        <f>J139*K139</f>
        <v>0</v>
      </c>
      <c r="M139" s="427"/>
      <c r="N139" s="440"/>
      <c r="O139" s="418"/>
      <c r="P139" s="414"/>
      <c r="Q139" s="440"/>
      <c r="R139" s="418"/>
      <c r="S139" s="414"/>
      <c r="T139" s="440"/>
      <c r="U139" s="418"/>
      <c r="V139" s="414"/>
      <c r="W139" s="440"/>
      <c r="X139" s="418"/>
    </row>
    <row r="140" spans="1:24" ht="15.6" hidden="1" x14ac:dyDescent="0.25">
      <c r="A140" s="355"/>
      <c r="B140" s="355"/>
      <c r="C140" s="356" t="s">
        <v>89</v>
      </c>
      <c r="D140" s="356"/>
      <c r="E140" s="364" t="s">
        <v>2034</v>
      </c>
      <c r="F140" s="358" t="s">
        <v>4887</v>
      </c>
      <c r="G140" s="361"/>
      <c r="H140" s="365">
        <v>0</v>
      </c>
      <c r="I140" s="362">
        <f>G140*H140</f>
        <v>0</v>
      </c>
      <c r="J140" s="361"/>
      <c r="K140" s="365">
        <v>0</v>
      </c>
      <c r="L140" s="362">
        <f>J140*K140</f>
        <v>0</v>
      </c>
      <c r="M140" s="427"/>
      <c r="N140" s="440"/>
      <c r="O140" s="418"/>
      <c r="P140" s="414"/>
      <c r="Q140" s="440"/>
      <c r="R140" s="418"/>
      <c r="S140" s="414"/>
      <c r="T140" s="440"/>
      <c r="U140" s="418"/>
      <c r="V140" s="414"/>
      <c r="W140" s="440"/>
      <c r="X140" s="418"/>
    </row>
    <row r="141" spans="1:24" ht="27.6" hidden="1" x14ac:dyDescent="0.25">
      <c r="A141" s="355"/>
      <c r="B141" s="355" t="s">
        <v>2035</v>
      </c>
      <c r="C141" s="356"/>
      <c r="D141" s="356"/>
      <c r="E141" s="364" t="s">
        <v>2036</v>
      </c>
      <c r="F141" s="358"/>
      <c r="G141" s="358"/>
      <c r="H141" s="378"/>
      <c r="I141" s="367"/>
      <c r="J141" s="358"/>
      <c r="K141" s="378"/>
      <c r="L141" s="367"/>
      <c r="M141" s="433"/>
      <c r="N141" s="432"/>
      <c r="O141" s="441"/>
      <c r="P141" s="431"/>
      <c r="Q141" s="432"/>
      <c r="R141" s="441"/>
      <c r="S141" s="431"/>
      <c r="T141" s="432"/>
      <c r="U141" s="441"/>
      <c r="V141" s="431"/>
      <c r="W141" s="432"/>
      <c r="X141" s="441"/>
    </row>
    <row r="142" spans="1:24" ht="15.6" hidden="1" x14ac:dyDescent="0.25">
      <c r="A142" s="355"/>
      <c r="B142" s="355"/>
      <c r="C142" s="356" t="s">
        <v>86</v>
      </c>
      <c r="D142" s="356"/>
      <c r="E142" s="364" t="s">
        <v>2033</v>
      </c>
      <c r="F142" s="358" t="s">
        <v>4887</v>
      </c>
      <c r="G142" s="361">
        <v>200</v>
      </c>
      <c r="H142" s="399">
        <v>100</v>
      </c>
      <c r="I142" s="362">
        <f>G142*H142</f>
        <v>20000</v>
      </c>
      <c r="J142" s="361">
        <v>0</v>
      </c>
      <c r="K142" s="399">
        <v>100</v>
      </c>
      <c r="L142" s="362">
        <f>J142*K142</f>
        <v>0</v>
      </c>
      <c r="M142" s="427"/>
      <c r="N142" s="417"/>
      <c r="O142" s="418"/>
      <c r="P142" s="414"/>
      <c r="Q142" s="417"/>
      <c r="R142" s="418"/>
      <c r="S142" s="414"/>
      <c r="T142" s="417"/>
      <c r="U142" s="418"/>
      <c r="V142" s="414"/>
      <c r="W142" s="417"/>
      <c r="X142" s="418"/>
    </row>
    <row r="143" spans="1:24" ht="15.6" hidden="1" x14ac:dyDescent="0.25">
      <c r="A143" s="355"/>
      <c r="B143" s="355"/>
      <c r="C143" s="356" t="s">
        <v>89</v>
      </c>
      <c r="D143" s="356"/>
      <c r="E143" s="364" t="s">
        <v>2034</v>
      </c>
      <c r="F143" s="358" t="s">
        <v>4887</v>
      </c>
      <c r="G143" s="361">
        <v>200</v>
      </c>
      <c r="H143" s="365"/>
      <c r="I143" s="362">
        <f>G143*H143</f>
        <v>0</v>
      </c>
      <c r="J143" s="361">
        <v>0</v>
      </c>
      <c r="K143" s="365"/>
      <c r="L143" s="362">
        <f>J143*K143</f>
        <v>0</v>
      </c>
      <c r="M143" s="427"/>
      <c r="N143" s="440"/>
      <c r="O143" s="418"/>
      <c r="P143" s="414"/>
      <c r="Q143" s="440"/>
      <c r="R143" s="418"/>
      <c r="S143" s="414"/>
      <c r="T143" s="440"/>
      <c r="U143" s="418"/>
      <c r="V143" s="414"/>
      <c r="W143" s="440"/>
      <c r="X143" s="418"/>
    </row>
    <row r="144" spans="1:24" ht="27.6" hidden="1" x14ac:dyDescent="0.25">
      <c r="A144" s="355"/>
      <c r="B144" s="355" t="s">
        <v>2037</v>
      </c>
      <c r="C144" s="356"/>
      <c r="D144" s="356"/>
      <c r="E144" s="364" t="s">
        <v>2038</v>
      </c>
      <c r="F144" s="346" t="s">
        <v>1202</v>
      </c>
      <c r="G144" s="361">
        <v>6000</v>
      </c>
      <c r="H144" s="399">
        <v>10</v>
      </c>
      <c r="I144" s="362">
        <f>G144*H144</f>
        <v>60000</v>
      </c>
      <c r="J144" s="361">
        <v>0</v>
      </c>
      <c r="K144" s="399">
        <v>10</v>
      </c>
      <c r="L144" s="362">
        <f>J144*K144</f>
        <v>0</v>
      </c>
      <c r="M144" s="427"/>
      <c r="N144" s="417"/>
      <c r="O144" s="418"/>
      <c r="P144" s="414"/>
      <c r="Q144" s="417"/>
      <c r="R144" s="418"/>
      <c r="S144" s="414"/>
      <c r="T144" s="417"/>
      <c r="U144" s="418"/>
      <c r="V144" s="414"/>
      <c r="W144" s="417"/>
      <c r="X144" s="418"/>
    </row>
    <row r="145" spans="1:24" hidden="1" x14ac:dyDescent="0.25">
      <c r="A145" s="355"/>
      <c r="B145" s="355"/>
      <c r="C145" s="356"/>
      <c r="D145" s="356"/>
      <c r="E145" s="360"/>
      <c r="F145" s="358"/>
      <c r="G145" s="358"/>
      <c r="H145" s="378"/>
      <c r="I145" s="367"/>
      <c r="J145" s="358"/>
      <c r="K145" s="378"/>
      <c r="L145" s="367"/>
      <c r="M145" s="433"/>
      <c r="N145" s="432"/>
      <c r="O145" s="441"/>
      <c r="P145" s="431"/>
      <c r="Q145" s="432"/>
      <c r="R145" s="441"/>
      <c r="S145" s="431"/>
      <c r="T145" s="432"/>
      <c r="U145" s="441"/>
      <c r="V145" s="431"/>
      <c r="W145" s="432"/>
      <c r="X145" s="441"/>
    </row>
    <row r="146" spans="1:24" x14ac:dyDescent="0.25">
      <c r="A146" s="355"/>
      <c r="B146" s="355"/>
      <c r="C146" s="356"/>
      <c r="D146" s="356"/>
      <c r="E146" s="360"/>
      <c r="F146" s="358"/>
      <c r="G146" s="358"/>
      <c r="H146" s="378"/>
      <c r="I146" s="367"/>
      <c r="J146" s="358"/>
      <c r="K146" s="378"/>
      <c r="L146" s="367"/>
      <c r="M146" s="433"/>
      <c r="N146" s="432"/>
      <c r="O146" s="441"/>
      <c r="P146" s="431"/>
      <c r="Q146" s="432"/>
      <c r="R146" s="441"/>
      <c r="S146" s="431"/>
      <c r="T146" s="432"/>
      <c r="U146" s="441"/>
      <c r="V146" s="431"/>
      <c r="W146" s="432"/>
      <c r="X146" s="441"/>
    </row>
    <row r="147" spans="1:24" x14ac:dyDescent="0.25">
      <c r="A147" s="357"/>
      <c r="B147" s="357"/>
      <c r="C147" s="361"/>
      <c r="D147" s="361"/>
      <c r="E147" s="357"/>
      <c r="F147" s="358"/>
      <c r="G147" s="358"/>
      <c r="H147" s="378"/>
      <c r="I147" s="367"/>
      <c r="J147" s="358"/>
      <c r="K147" s="378"/>
      <c r="L147" s="367"/>
      <c r="M147" s="433"/>
      <c r="N147" s="432"/>
      <c r="O147" s="441"/>
      <c r="P147" s="431"/>
      <c r="Q147" s="432"/>
      <c r="R147" s="441"/>
      <c r="S147" s="431"/>
      <c r="T147" s="432"/>
      <c r="U147" s="441"/>
      <c r="V147" s="431"/>
      <c r="W147" s="432"/>
      <c r="X147" s="441"/>
    </row>
    <row r="148" spans="1:24" x14ac:dyDescent="0.25">
      <c r="A148" s="370" t="s">
        <v>131</v>
      </c>
      <c r="B148" s="370"/>
      <c r="C148" s="370"/>
      <c r="D148" s="370"/>
      <c r="E148" s="370"/>
      <c r="F148" s="371"/>
      <c r="G148" s="372"/>
      <c r="H148" s="381"/>
      <c r="I148" s="373">
        <f>SUM(I5:I147)</f>
        <v>768000</v>
      </c>
      <c r="J148" s="372"/>
      <c r="K148" s="381"/>
      <c r="L148" s="373">
        <f>SUM(L5:L147)</f>
        <v>0</v>
      </c>
      <c r="M148" s="429"/>
      <c r="N148" s="416"/>
      <c r="O148" s="418"/>
      <c r="P148" s="413"/>
      <c r="Q148" s="416"/>
      <c r="R148" s="418"/>
      <c r="S148" s="413"/>
      <c r="T148" s="416"/>
      <c r="U148" s="418"/>
      <c r="V148" s="413"/>
      <c r="W148" s="416"/>
      <c r="X148" s="418"/>
    </row>
    <row r="1048424" spans="6:6" x14ac:dyDescent="0.25">
      <c r="F1048424" s="374"/>
    </row>
  </sheetData>
  <mergeCells count="6">
    <mergeCell ref="V1:X1"/>
    <mergeCell ref="B1:E1"/>
    <mergeCell ref="P1:R1"/>
    <mergeCell ref="S1:U1"/>
    <mergeCell ref="M1:O1"/>
    <mergeCell ref="F1:L1"/>
  </mergeCells>
  <phoneticPr fontId="10" type="noConversion"/>
  <pageMargins left="0.74803149606299213" right="0.74803149606299213" top="0.98425196850393704" bottom="0.98425196850393704" header="0.51181102362204722" footer="0.51181102362204722"/>
  <pageSetup paperSize="9" scale="61" orientation="portrait" r:id="rId1"/>
  <headerFooter alignWithMargins="0"/>
  <colBreaks count="1" manualBreakCount="1">
    <brk id="12" max="14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2F2-2038-44C9-A784-EE93C559027B}">
  <sheetPr codeName="Sheet25"/>
  <dimension ref="A1:L1048326"/>
  <sheetViews>
    <sheetView view="pageBreakPreview" topLeftCell="A12" zoomScale="115" zoomScaleNormal="100" zoomScaleSheetLayoutView="115" workbookViewId="0">
      <selection activeCell="G30" sqref="G30"/>
    </sheetView>
  </sheetViews>
  <sheetFormatPr defaultRowHeight="13.2" x14ac:dyDescent="0.25"/>
  <cols>
    <col min="1" max="1" width="9.33203125" customWidth="1"/>
    <col min="2" max="2" width="8" bestFit="1" customWidth="1"/>
    <col min="3" max="3" width="3.6640625" customWidth="1"/>
    <col min="4" max="4" width="40.6640625" customWidth="1"/>
    <col min="5" max="5" width="25.5546875" bestFit="1" customWidth="1"/>
    <col min="6" max="8" width="20.6640625" customWidth="1"/>
    <col min="9" max="257" width="9.33203125"/>
    <col min="258" max="258" width="9.33203125" customWidth="1"/>
    <col min="259" max="259" width="6.6640625" customWidth="1"/>
    <col min="260" max="260" width="40.6640625" customWidth="1"/>
    <col min="261" max="264" width="9.33203125" customWidth="1"/>
    <col min="265" max="513" width="9.33203125"/>
    <col min="514" max="514" width="9.33203125" customWidth="1"/>
    <col min="515" max="515" width="6.6640625" customWidth="1"/>
    <col min="516" max="516" width="40.6640625" customWidth="1"/>
    <col min="517" max="520" width="9.33203125" customWidth="1"/>
    <col min="521" max="769" width="9.33203125"/>
    <col min="770" max="770" width="9.33203125" customWidth="1"/>
    <col min="771" max="771" width="6.6640625" customWidth="1"/>
    <col min="772" max="772" width="40.6640625" customWidth="1"/>
    <col min="773" max="776" width="9.33203125" customWidth="1"/>
    <col min="777" max="1025" width="9.33203125"/>
    <col min="1026" max="1026" width="9.33203125" customWidth="1"/>
    <col min="1027" max="1027" width="6.6640625" customWidth="1"/>
    <col min="1028" max="1028" width="40.6640625" customWidth="1"/>
    <col min="1029" max="1032" width="9.33203125" customWidth="1"/>
    <col min="1033" max="1281" width="9.33203125"/>
    <col min="1282" max="1282" width="9.33203125" customWidth="1"/>
    <col min="1283" max="1283" width="6.6640625" customWidth="1"/>
    <col min="1284" max="1284" width="40.6640625" customWidth="1"/>
    <col min="1285" max="1288" width="9.33203125" customWidth="1"/>
    <col min="1289" max="1537" width="9.33203125"/>
    <col min="1538" max="1538" width="9.33203125" customWidth="1"/>
    <col min="1539" max="1539" width="6.6640625" customWidth="1"/>
    <col min="1540" max="1540" width="40.6640625" customWidth="1"/>
    <col min="1541" max="1544" width="9.33203125" customWidth="1"/>
    <col min="1545" max="1793" width="9.33203125"/>
    <col min="1794" max="1794" width="9.33203125" customWidth="1"/>
    <col min="1795" max="1795" width="6.6640625" customWidth="1"/>
    <col min="1796" max="1796" width="40.6640625" customWidth="1"/>
    <col min="1797" max="1800" width="9.33203125" customWidth="1"/>
    <col min="1801" max="2049" width="9.33203125"/>
    <col min="2050" max="2050" width="9.33203125" customWidth="1"/>
    <col min="2051" max="2051" width="6.6640625" customWidth="1"/>
    <col min="2052" max="2052" width="40.6640625" customWidth="1"/>
    <col min="2053" max="2056" width="9.33203125" customWidth="1"/>
    <col min="2057" max="2305" width="9.33203125"/>
    <col min="2306" max="2306" width="9.33203125" customWidth="1"/>
    <col min="2307" max="2307" width="6.6640625" customWidth="1"/>
    <col min="2308" max="2308" width="40.6640625" customWidth="1"/>
    <col min="2309" max="2312" width="9.33203125" customWidth="1"/>
    <col min="2313" max="2561" width="9.33203125"/>
    <col min="2562" max="2562" width="9.33203125" customWidth="1"/>
    <col min="2563" max="2563" width="6.6640625" customWidth="1"/>
    <col min="2564" max="2564" width="40.6640625" customWidth="1"/>
    <col min="2565" max="2568" width="9.33203125" customWidth="1"/>
    <col min="2569" max="2817" width="9.33203125"/>
    <col min="2818" max="2818" width="9.33203125" customWidth="1"/>
    <col min="2819" max="2819" width="6.6640625" customWidth="1"/>
    <col min="2820" max="2820" width="40.6640625" customWidth="1"/>
    <col min="2821" max="2824" width="9.33203125" customWidth="1"/>
    <col min="2825" max="3073" width="9.33203125"/>
    <col min="3074" max="3074" width="9.33203125" customWidth="1"/>
    <col min="3075" max="3075" width="6.6640625" customWidth="1"/>
    <col min="3076" max="3076" width="40.6640625" customWidth="1"/>
    <col min="3077" max="3080" width="9.33203125" customWidth="1"/>
    <col min="3081" max="3329" width="9.33203125"/>
    <col min="3330" max="3330" width="9.33203125" customWidth="1"/>
    <col min="3331" max="3331" width="6.6640625" customWidth="1"/>
    <col min="3332" max="3332" width="40.6640625" customWidth="1"/>
    <col min="3333" max="3336" width="9.33203125" customWidth="1"/>
    <col min="3337" max="3585" width="9.33203125"/>
    <col min="3586" max="3586" width="9.33203125" customWidth="1"/>
    <col min="3587" max="3587" width="6.6640625" customWidth="1"/>
    <col min="3588" max="3588" width="40.6640625" customWidth="1"/>
    <col min="3589" max="3592" width="9.33203125" customWidth="1"/>
    <col min="3593" max="3841" width="9.33203125"/>
    <col min="3842" max="3842" width="9.33203125" customWidth="1"/>
    <col min="3843" max="3843" width="6.6640625" customWidth="1"/>
    <col min="3844" max="3844" width="40.6640625" customWidth="1"/>
    <col min="3845" max="3848" width="9.33203125" customWidth="1"/>
    <col min="3849" max="4097" width="9.33203125"/>
    <col min="4098" max="4098" width="9.33203125" customWidth="1"/>
    <col min="4099" max="4099" width="6.6640625" customWidth="1"/>
    <col min="4100" max="4100" width="40.6640625" customWidth="1"/>
    <col min="4101" max="4104" width="9.33203125" customWidth="1"/>
    <col min="4105" max="4353" width="9.33203125"/>
    <col min="4354" max="4354" width="9.33203125" customWidth="1"/>
    <col min="4355" max="4355" width="6.6640625" customWidth="1"/>
    <col min="4356" max="4356" width="40.6640625" customWidth="1"/>
    <col min="4357" max="4360" width="9.33203125" customWidth="1"/>
    <col min="4361" max="4609" width="9.33203125"/>
    <col min="4610" max="4610" width="9.33203125" customWidth="1"/>
    <col min="4611" max="4611" width="6.6640625" customWidth="1"/>
    <col min="4612" max="4612" width="40.6640625" customWidth="1"/>
    <col min="4613" max="4616" width="9.33203125" customWidth="1"/>
    <col min="4617" max="4865" width="9.33203125"/>
    <col min="4866" max="4866" width="9.33203125" customWidth="1"/>
    <col min="4867" max="4867" width="6.6640625" customWidth="1"/>
    <col min="4868" max="4868" width="40.6640625" customWidth="1"/>
    <col min="4869" max="4872" width="9.33203125" customWidth="1"/>
    <col min="4873" max="5121" width="9.33203125"/>
    <col min="5122" max="5122" width="9.33203125" customWidth="1"/>
    <col min="5123" max="5123" width="6.6640625" customWidth="1"/>
    <col min="5124" max="5124" width="40.6640625" customWidth="1"/>
    <col min="5125" max="5128" width="9.33203125" customWidth="1"/>
    <col min="5129" max="5377" width="9.33203125"/>
    <col min="5378" max="5378" width="9.33203125" customWidth="1"/>
    <col min="5379" max="5379" width="6.6640625" customWidth="1"/>
    <col min="5380" max="5380" width="40.6640625" customWidth="1"/>
    <col min="5381" max="5384" width="9.33203125" customWidth="1"/>
    <col min="5385" max="5633" width="9.33203125"/>
    <col min="5634" max="5634" width="9.33203125" customWidth="1"/>
    <col min="5635" max="5635" width="6.6640625" customWidth="1"/>
    <col min="5636" max="5636" width="40.6640625" customWidth="1"/>
    <col min="5637" max="5640" width="9.33203125" customWidth="1"/>
    <col min="5641" max="5889" width="9.33203125"/>
    <col min="5890" max="5890" width="9.33203125" customWidth="1"/>
    <col min="5891" max="5891" width="6.6640625" customWidth="1"/>
    <col min="5892" max="5892" width="40.6640625" customWidth="1"/>
    <col min="5893" max="5896" width="9.33203125" customWidth="1"/>
    <col min="5897" max="6145" width="9.33203125"/>
    <col min="6146" max="6146" width="9.33203125" customWidth="1"/>
    <col min="6147" max="6147" width="6.6640625" customWidth="1"/>
    <col min="6148" max="6148" width="40.6640625" customWidth="1"/>
    <col min="6149" max="6152" width="9.33203125" customWidth="1"/>
    <col min="6153" max="6401" width="9.33203125"/>
    <col min="6402" max="6402" width="9.33203125" customWidth="1"/>
    <col min="6403" max="6403" width="6.6640625" customWidth="1"/>
    <col min="6404" max="6404" width="40.6640625" customWidth="1"/>
    <col min="6405" max="6408" width="9.33203125" customWidth="1"/>
    <col min="6409" max="6657" width="9.33203125"/>
    <col min="6658" max="6658" width="9.33203125" customWidth="1"/>
    <col min="6659" max="6659" width="6.6640625" customWidth="1"/>
    <col min="6660" max="6660" width="40.6640625" customWidth="1"/>
    <col min="6661" max="6664" width="9.33203125" customWidth="1"/>
    <col min="6665" max="6913" width="9.33203125"/>
    <col min="6914" max="6914" width="9.33203125" customWidth="1"/>
    <col min="6915" max="6915" width="6.6640625" customWidth="1"/>
    <col min="6916" max="6916" width="40.6640625" customWidth="1"/>
    <col min="6917" max="6920" width="9.33203125" customWidth="1"/>
    <col min="6921" max="7169" width="9.33203125"/>
    <col min="7170" max="7170" width="9.33203125" customWidth="1"/>
    <col min="7171" max="7171" width="6.6640625" customWidth="1"/>
    <col min="7172" max="7172" width="40.6640625" customWidth="1"/>
    <col min="7173" max="7176" width="9.33203125" customWidth="1"/>
    <col min="7177" max="7425" width="9.33203125"/>
    <col min="7426" max="7426" width="9.33203125" customWidth="1"/>
    <col min="7427" max="7427" width="6.6640625" customWidth="1"/>
    <col min="7428" max="7428" width="40.6640625" customWidth="1"/>
    <col min="7429" max="7432" width="9.33203125" customWidth="1"/>
    <col min="7433" max="7681" width="9.33203125"/>
    <col min="7682" max="7682" width="9.33203125" customWidth="1"/>
    <col min="7683" max="7683" width="6.6640625" customWidth="1"/>
    <col min="7684" max="7684" width="40.6640625" customWidth="1"/>
    <col min="7685" max="7688" width="9.33203125" customWidth="1"/>
    <col min="7689" max="7937" width="9.33203125"/>
    <col min="7938" max="7938" width="9.33203125" customWidth="1"/>
    <col min="7939" max="7939" width="6.6640625" customWidth="1"/>
    <col min="7940" max="7940" width="40.6640625" customWidth="1"/>
    <col min="7941" max="7944" width="9.33203125" customWidth="1"/>
    <col min="7945" max="8193" width="9.33203125"/>
    <col min="8194" max="8194" width="9.33203125" customWidth="1"/>
    <col min="8195" max="8195" width="6.6640625" customWidth="1"/>
    <col min="8196" max="8196" width="40.6640625" customWidth="1"/>
    <col min="8197" max="8200" width="9.33203125" customWidth="1"/>
    <col min="8201" max="8449" width="9.33203125"/>
    <col min="8450" max="8450" width="9.33203125" customWidth="1"/>
    <col min="8451" max="8451" width="6.6640625" customWidth="1"/>
    <col min="8452" max="8452" width="40.6640625" customWidth="1"/>
    <col min="8453" max="8456" width="9.33203125" customWidth="1"/>
    <col min="8457" max="8705" width="9.33203125"/>
    <col min="8706" max="8706" width="9.33203125" customWidth="1"/>
    <col min="8707" max="8707" width="6.6640625" customWidth="1"/>
    <col min="8708" max="8708" width="40.6640625" customWidth="1"/>
    <col min="8709" max="8712" width="9.33203125" customWidth="1"/>
    <col min="8713" max="8961" width="9.33203125"/>
    <col min="8962" max="8962" width="9.33203125" customWidth="1"/>
    <col min="8963" max="8963" width="6.6640625" customWidth="1"/>
    <col min="8964" max="8964" width="40.6640625" customWidth="1"/>
    <col min="8965" max="8968" width="9.33203125" customWidth="1"/>
    <col min="8969" max="9217" width="9.33203125"/>
    <col min="9218" max="9218" width="9.33203125" customWidth="1"/>
    <col min="9219" max="9219" width="6.6640625" customWidth="1"/>
    <col min="9220" max="9220" width="40.6640625" customWidth="1"/>
    <col min="9221" max="9224" width="9.33203125" customWidth="1"/>
    <col min="9225" max="9473" width="9.33203125"/>
    <col min="9474" max="9474" width="9.33203125" customWidth="1"/>
    <col min="9475" max="9475" width="6.6640625" customWidth="1"/>
    <col min="9476" max="9476" width="40.6640625" customWidth="1"/>
    <col min="9477" max="9480" width="9.33203125" customWidth="1"/>
    <col min="9481" max="9729" width="9.33203125"/>
    <col min="9730" max="9730" width="9.33203125" customWidth="1"/>
    <col min="9731" max="9731" width="6.6640625" customWidth="1"/>
    <col min="9732" max="9732" width="40.6640625" customWidth="1"/>
    <col min="9733" max="9736" width="9.33203125" customWidth="1"/>
    <col min="9737" max="9985" width="9.33203125"/>
    <col min="9986" max="9986" width="9.33203125" customWidth="1"/>
    <col min="9987" max="9987" width="6.6640625" customWidth="1"/>
    <col min="9988" max="9988" width="40.6640625" customWidth="1"/>
    <col min="9989" max="9992" width="9.33203125" customWidth="1"/>
    <col min="9993" max="10241" width="9.33203125"/>
    <col min="10242" max="10242" width="9.33203125" customWidth="1"/>
    <col min="10243" max="10243" width="6.6640625" customWidth="1"/>
    <col min="10244" max="10244" width="40.6640625" customWidth="1"/>
    <col min="10245" max="10248" width="9.33203125" customWidth="1"/>
    <col min="10249" max="10497" width="9.33203125"/>
    <col min="10498" max="10498" width="9.33203125" customWidth="1"/>
    <col min="10499" max="10499" width="6.6640625" customWidth="1"/>
    <col min="10500" max="10500" width="40.6640625" customWidth="1"/>
    <col min="10501" max="10504" width="9.33203125" customWidth="1"/>
    <col min="10505" max="10753" width="9.33203125"/>
    <col min="10754" max="10754" width="9.33203125" customWidth="1"/>
    <col min="10755" max="10755" width="6.6640625" customWidth="1"/>
    <col min="10756" max="10756" width="40.6640625" customWidth="1"/>
    <col min="10757" max="10760" width="9.33203125" customWidth="1"/>
    <col min="10761" max="11009" width="9.33203125"/>
    <col min="11010" max="11010" width="9.33203125" customWidth="1"/>
    <col min="11011" max="11011" width="6.6640625" customWidth="1"/>
    <col min="11012" max="11012" width="40.6640625" customWidth="1"/>
    <col min="11013" max="11016" width="9.33203125" customWidth="1"/>
    <col min="11017" max="11265" width="9.33203125"/>
    <col min="11266" max="11266" width="9.33203125" customWidth="1"/>
    <col min="11267" max="11267" width="6.6640625" customWidth="1"/>
    <col min="11268" max="11268" width="40.6640625" customWidth="1"/>
    <col min="11269" max="11272" width="9.33203125" customWidth="1"/>
    <col min="11273" max="11521" width="9.33203125"/>
    <col min="11522" max="11522" width="9.33203125" customWidth="1"/>
    <col min="11523" max="11523" width="6.6640625" customWidth="1"/>
    <col min="11524" max="11524" width="40.6640625" customWidth="1"/>
    <col min="11525" max="11528" width="9.33203125" customWidth="1"/>
    <col min="11529" max="11777" width="9.33203125"/>
    <col min="11778" max="11778" width="9.33203125" customWidth="1"/>
    <col min="11779" max="11779" width="6.6640625" customWidth="1"/>
    <col min="11780" max="11780" width="40.6640625" customWidth="1"/>
    <col min="11781" max="11784" width="9.33203125" customWidth="1"/>
    <col min="11785" max="12033" width="9.33203125"/>
    <col min="12034" max="12034" width="9.33203125" customWidth="1"/>
    <col min="12035" max="12035" width="6.6640625" customWidth="1"/>
    <col min="12036" max="12036" width="40.6640625" customWidth="1"/>
    <col min="12037" max="12040" width="9.33203125" customWidth="1"/>
    <col min="12041" max="12289" width="9.33203125"/>
    <col min="12290" max="12290" width="9.33203125" customWidth="1"/>
    <col min="12291" max="12291" width="6.6640625" customWidth="1"/>
    <col min="12292" max="12292" width="40.6640625" customWidth="1"/>
    <col min="12293" max="12296" width="9.33203125" customWidth="1"/>
    <col min="12297" max="12545" width="9.33203125"/>
    <col min="12546" max="12546" width="9.33203125" customWidth="1"/>
    <col min="12547" max="12547" width="6.6640625" customWidth="1"/>
    <col min="12548" max="12548" width="40.6640625" customWidth="1"/>
    <col min="12549" max="12552" width="9.33203125" customWidth="1"/>
    <col min="12553" max="12801" width="9.33203125"/>
    <col min="12802" max="12802" width="9.33203125" customWidth="1"/>
    <col min="12803" max="12803" width="6.6640625" customWidth="1"/>
    <col min="12804" max="12804" width="40.6640625" customWidth="1"/>
    <col min="12805" max="12808" width="9.33203125" customWidth="1"/>
    <col min="12809" max="13057" width="9.33203125"/>
    <col min="13058" max="13058" width="9.33203125" customWidth="1"/>
    <col min="13059" max="13059" width="6.6640625" customWidth="1"/>
    <col min="13060" max="13060" width="40.6640625" customWidth="1"/>
    <col min="13061" max="13064" width="9.33203125" customWidth="1"/>
    <col min="13065" max="13313" width="9.33203125"/>
    <col min="13314" max="13314" width="9.33203125" customWidth="1"/>
    <col min="13315" max="13315" width="6.6640625" customWidth="1"/>
    <col min="13316" max="13316" width="40.6640625" customWidth="1"/>
    <col min="13317" max="13320" width="9.33203125" customWidth="1"/>
    <col min="13321" max="13569" width="9.33203125"/>
    <col min="13570" max="13570" width="9.33203125" customWidth="1"/>
    <col min="13571" max="13571" width="6.6640625" customWidth="1"/>
    <col min="13572" max="13572" width="40.6640625" customWidth="1"/>
    <col min="13573" max="13576" width="9.33203125" customWidth="1"/>
    <col min="13577" max="13825" width="9.33203125"/>
    <col min="13826" max="13826" width="9.33203125" customWidth="1"/>
    <col min="13827" max="13827" width="6.6640625" customWidth="1"/>
    <col min="13828" max="13828" width="40.6640625" customWidth="1"/>
    <col min="13829" max="13832" width="9.33203125" customWidth="1"/>
    <col min="13833" max="14081" width="9.33203125"/>
    <col min="14082" max="14082" width="9.33203125" customWidth="1"/>
    <col min="14083" max="14083" width="6.6640625" customWidth="1"/>
    <col min="14084" max="14084" width="40.6640625" customWidth="1"/>
    <col min="14085" max="14088" width="9.33203125" customWidth="1"/>
    <col min="14089" max="14337" width="9.33203125"/>
    <col min="14338" max="14338" width="9.33203125" customWidth="1"/>
    <col min="14339" max="14339" width="6.6640625" customWidth="1"/>
    <col min="14340" max="14340" width="40.6640625" customWidth="1"/>
    <col min="14341" max="14344" width="9.33203125" customWidth="1"/>
    <col min="14345" max="14593" width="9.33203125"/>
    <col min="14594" max="14594" width="9.33203125" customWidth="1"/>
    <col min="14595" max="14595" width="6.6640625" customWidth="1"/>
    <col min="14596" max="14596" width="40.6640625" customWidth="1"/>
    <col min="14597" max="14600" width="9.33203125" customWidth="1"/>
    <col min="14601" max="14849" width="9.33203125"/>
    <col min="14850" max="14850" width="9.33203125" customWidth="1"/>
    <col min="14851" max="14851" width="6.6640625" customWidth="1"/>
    <col min="14852" max="14852" width="40.6640625" customWidth="1"/>
    <col min="14853" max="14856" width="9.33203125" customWidth="1"/>
    <col min="14857" max="15105" width="9.33203125"/>
    <col min="15106" max="15106" width="9.33203125" customWidth="1"/>
    <col min="15107" max="15107" width="6.6640625" customWidth="1"/>
    <col min="15108" max="15108" width="40.6640625" customWidth="1"/>
    <col min="15109" max="15112" width="9.33203125" customWidth="1"/>
    <col min="15113" max="15361" width="9.33203125"/>
    <col min="15362" max="15362" width="9.33203125" customWidth="1"/>
    <col min="15363" max="15363" width="6.6640625" customWidth="1"/>
    <col min="15364" max="15364" width="40.6640625" customWidth="1"/>
    <col min="15365" max="15368" width="9.33203125" customWidth="1"/>
    <col min="15369" max="15617" width="9.33203125"/>
    <col min="15618" max="15618" width="9.33203125" customWidth="1"/>
    <col min="15619" max="15619" width="6.6640625" customWidth="1"/>
    <col min="15620" max="15620" width="40.6640625" customWidth="1"/>
    <col min="15621" max="15624" width="9.33203125" customWidth="1"/>
    <col min="15625" max="15873" width="9.33203125"/>
    <col min="15874" max="15874" width="9.33203125" customWidth="1"/>
    <col min="15875" max="15875" width="6.6640625" customWidth="1"/>
    <col min="15876" max="15876" width="40.6640625" customWidth="1"/>
    <col min="15877" max="15880" width="9.33203125" customWidth="1"/>
    <col min="15881" max="16129" width="9.33203125"/>
    <col min="16130" max="16130" width="9.33203125" customWidth="1"/>
    <col min="16131" max="16131" width="6.6640625" customWidth="1"/>
    <col min="16132" max="16132" width="40.6640625" customWidth="1"/>
    <col min="16133" max="16136" width="9.33203125" customWidth="1"/>
    <col min="16137" max="16384" width="9.33203125"/>
  </cols>
  <sheetData>
    <row r="1" spans="1:11" ht="115.2" customHeight="1" thickBot="1" x14ac:dyDescent="0.3">
      <c r="A1" s="591" t="s">
        <v>2039</v>
      </c>
      <c r="B1" s="920"/>
      <c r="C1" s="920"/>
      <c r="D1" s="642" t="str">
        <f>+'C5.5'!B1</f>
        <v>ACSA - BFIA 8202/2026  
FOR: CONTRACTOR APPOINTMENT FOR THE CONSTRUCTION OF UNDERGROUND MAIN WATER LINE AND REHABILITATION OF SERVICE ROADS AT BRAM FISCHER INTERNATIONAL AIRPORT FOR A PERIOD OF 12 MONTHS</v>
      </c>
      <c r="E1" s="1073" t="s">
        <v>2040</v>
      </c>
      <c r="F1" s="1073"/>
      <c r="G1" s="1073"/>
      <c r="H1" s="1074"/>
    </row>
    <row r="2" spans="1:11" ht="13.8" thickBot="1" x14ac:dyDescent="0.3">
      <c r="A2" s="921" t="s">
        <v>23</v>
      </c>
      <c r="B2" s="921"/>
      <c r="C2" s="597"/>
      <c r="D2" s="922" t="s">
        <v>24</v>
      </c>
      <c r="E2" s="922" t="s">
        <v>25</v>
      </c>
      <c r="F2" s="922" t="s">
        <v>26</v>
      </c>
      <c r="G2" s="922" t="s">
        <v>27</v>
      </c>
      <c r="H2" s="922" t="s">
        <v>28</v>
      </c>
      <c r="I2" s="923"/>
    </row>
    <row r="3" spans="1:11" x14ac:dyDescent="0.25">
      <c r="A3" s="924"/>
      <c r="B3" s="925"/>
      <c r="C3" s="926"/>
      <c r="D3" s="927"/>
      <c r="E3" s="928"/>
      <c r="F3" s="928"/>
      <c r="G3" s="928"/>
      <c r="H3" s="929"/>
    </row>
    <row r="4" spans="1:11" x14ac:dyDescent="0.25">
      <c r="A4" s="741"/>
      <c r="B4" s="742"/>
      <c r="C4" s="743"/>
      <c r="D4" s="14"/>
      <c r="E4" s="15"/>
      <c r="F4" s="15"/>
      <c r="G4" s="15"/>
      <c r="H4" s="904"/>
    </row>
    <row r="5" spans="1:11" ht="26.4" x14ac:dyDescent="0.25">
      <c r="A5" s="741" t="s">
        <v>2041</v>
      </c>
      <c r="B5" s="742"/>
      <c r="C5" s="743"/>
      <c r="D5" s="625" t="s">
        <v>2042</v>
      </c>
      <c r="E5" s="80"/>
      <c r="F5" s="15"/>
      <c r="G5" s="15"/>
      <c r="H5" s="879"/>
    </row>
    <row r="6" spans="1:11" ht="15.6" x14ac:dyDescent="0.25">
      <c r="A6" s="741"/>
      <c r="B6" s="742" t="s">
        <v>2043</v>
      </c>
      <c r="C6" s="743"/>
      <c r="D6" s="930" t="s">
        <v>5441</v>
      </c>
      <c r="E6" s="15" t="s">
        <v>454</v>
      </c>
      <c r="F6" s="15">
        <v>50</v>
      </c>
      <c r="G6" s="890"/>
      <c r="H6" s="542">
        <f>F6*G6</f>
        <v>0</v>
      </c>
      <c r="I6" s="194"/>
    </row>
    <row r="7" spans="1:11" ht="15.6" x14ac:dyDescent="0.25">
      <c r="A7" s="741"/>
      <c r="B7" s="742" t="s">
        <v>2044</v>
      </c>
      <c r="C7" s="743"/>
      <c r="D7" s="930" t="s">
        <v>5442</v>
      </c>
      <c r="E7" s="15" t="s">
        <v>454</v>
      </c>
      <c r="F7" s="15">
        <v>50</v>
      </c>
      <c r="G7" s="890"/>
      <c r="H7" s="542">
        <f>F7*G7</f>
        <v>0</v>
      </c>
      <c r="I7" s="194"/>
    </row>
    <row r="8" spans="1:11" ht="26.4" x14ac:dyDescent="0.25">
      <c r="A8" s="741" t="s">
        <v>2045</v>
      </c>
      <c r="B8" s="742"/>
      <c r="C8" s="743"/>
      <c r="D8" s="625" t="s">
        <v>2046</v>
      </c>
      <c r="E8" s="80"/>
      <c r="F8" s="15"/>
      <c r="G8" s="461"/>
      <c r="H8" s="539"/>
    </row>
    <row r="9" spans="1:11" hidden="1" x14ac:dyDescent="0.25">
      <c r="A9" s="741"/>
      <c r="B9" s="742" t="s">
        <v>2047</v>
      </c>
      <c r="C9" s="743"/>
      <c r="D9" s="14" t="s">
        <v>2048</v>
      </c>
      <c r="F9" s="15"/>
      <c r="G9" s="461"/>
      <c r="H9" s="539"/>
    </row>
    <row r="10" spans="1:11" ht="15.6" hidden="1" x14ac:dyDescent="0.25">
      <c r="A10" s="741"/>
      <c r="B10" s="742"/>
      <c r="C10" s="743" t="s">
        <v>86</v>
      </c>
      <c r="D10" s="930" t="s">
        <v>5000</v>
      </c>
      <c r="E10" s="15" t="s">
        <v>454</v>
      </c>
      <c r="F10" s="15"/>
      <c r="G10" s="461">
        <v>3500</v>
      </c>
      <c r="H10" s="542">
        <f>F10*G10</f>
        <v>0</v>
      </c>
      <c r="I10" s="194"/>
      <c r="J10" t="s">
        <v>5001</v>
      </c>
      <c r="K10" t="s">
        <v>5002</v>
      </c>
    </row>
    <row r="11" spans="1:11" ht="26.4" hidden="1" x14ac:dyDescent="0.25">
      <c r="A11" s="741"/>
      <c r="B11" s="742"/>
      <c r="C11" s="743" t="s">
        <v>89</v>
      </c>
      <c r="D11" s="930" t="s">
        <v>2050</v>
      </c>
      <c r="E11" s="15" t="s">
        <v>454</v>
      </c>
      <c r="F11" s="15"/>
      <c r="G11" s="461"/>
      <c r="H11" s="542">
        <f>F11*G11</f>
        <v>0</v>
      </c>
      <c r="I11" s="194"/>
    </row>
    <row r="12" spans="1:11" x14ac:dyDescent="0.25">
      <c r="A12" s="741"/>
      <c r="B12" s="742" t="s">
        <v>2051</v>
      </c>
      <c r="C12" s="743"/>
      <c r="D12" s="930" t="s">
        <v>2052</v>
      </c>
      <c r="E12" s="80"/>
      <c r="F12" s="15"/>
      <c r="G12" s="461"/>
      <c r="H12" s="539"/>
    </row>
    <row r="13" spans="1:11" ht="26.4" hidden="1" x14ac:dyDescent="0.25">
      <c r="A13" s="741"/>
      <c r="B13" s="742"/>
      <c r="C13" s="743" t="s">
        <v>86</v>
      </c>
      <c r="D13" s="219" t="s">
        <v>2049</v>
      </c>
      <c r="E13" s="15" t="s">
        <v>454</v>
      </c>
      <c r="F13" s="15"/>
      <c r="G13" s="461"/>
      <c r="H13" s="542">
        <f>F13*G13</f>
        <v>0</v>
      </c>
      <c r="I13" s="194"/>
    </row>
    <row r="14" spans="1:11" ht="15.6" x14ac:dyDescent="0.25">
      <c r="A14" s="741"/>
      <c r="B14" s="742"/>
      <c r="C14" s="743" t="s">
        <v>89</v>
      </c>
      <c r="D14" s="930" t="s">
        <v>5440</v>
      </c>
      <c r="E14" s="15" t="s">
        <v>454</v>
      </c>
      <c r="F14" s="15">
        <v>660</v>
      </c>
      <c r="G14" s="890"/>
      <c r="H14" s="542">
        <f>F14*G14</f>
        <v>0</v>
      </c>
      <c r="I14" s="194"/>
    </row>
    <row r="15" spans="1:11" ht="39.6" hidden="1" x14ac:dyDescent="0.25">
      <c r="A15" s="741"/>
      <c r="B15" s="742" t="s">
        <v>2053</v>
      </c>
      <c r="C15" s="743"/>
      <c r="D15" s="14" t="s">
        <v>2054</v>
      </c>
      <c r="E15" s="15" t="s">
        <v>60</v>
      </c>
      <c r="F15" s="15"/>
      <c r="G15" s="461"/>
      <c r="H15" s="542">
        <f>F15*G15</f>
        <v>0</v>
      </c>
    </row>
    <row r="16" spans="1:11" ht="39.6" hidden="1" x14ac:dyDescent="0.25">
      <c r="A16" s="741" t="s">
        <v>2055</v>
      </c>
      <c r="B16" s="742"/>
      <c r="C16" s="743"/>
      <c r="D16" s="625" t="s">
        <v>2056</v>
      </c>
      <c r="E16" s="80"/>
      <c r="F16" s="15"/>
      <c r="G16" s="461"/>
      <c r="H16" s="539"/>
    </row>
    <row r="17" spans="1:12" ht="26.4" hidden="1" x14ac:dyDescent="0.25">
      <c r="A17" s="741"/>
      <c r="B17" s="742" t="s">
        <v>2057</v>
      </c>
      <c r="C17" s="743"/>
      <c r="D17" s="14" t="s">
        <v>2058</v>
      </c>
      <c r="E17" s="80"/>
      <c r="F17" s="15"/>
      <c r="G17" s="461"/>
      <c r="H17" s="539"/>
    </row>
    <row r="18" spans="1:12" ht="26.4" hidden="1" x14ac:dyDescent="0.25">
      <c r="A18" s="741"/>
      <c r="B18" s="742"/>
      <c r="C18" s="743" t="s">
        <v>86</v>
      </c>
      <c r="D18" s="930" t="s">
        <v>2049</v>
      </c>
      <c r="E18" s="15" t="s">
        <v>454</v>
      </c>
      <c r="F18" s="15"/>
      <c r="G18" s="461"/>
      <c r="H18" s="542">
        <f>F18*G18</f>
        <v>0</v>
      </c>
      <c r="I18" s="194"/>
    </row>
    <row r="19" spans="1:12" ht="26.4" hidden="1" x14ac:dyDescent="0.25">
      <c r="A19" s="741"/>
      <c r="B19" s="742"/>
      <c r="C19" s="743" t="s">
        <v>89</v>
      </c>
      <c r="D19" s="930" t="s">
        <v>2050</v>
      </c>
      <c r="E19" s="15" t="s">
        <v>454</v>
      </c>
      <c r="F19" s="15"/>
      <c r="G19" s="461"/>
      <c r="H19" s="542">
        <f>F19*G19</f>
        <v>0</v>
      </c>
      <c r="I19" s="194"/>
    </row>
    <row r="20" spans="1:12" x14ac:dyDescent="0.25">
      <c r="A20" s="741" t="s">
        <v>2059</v>
      </c>
      <c r="B20" s="742"/>
      <c r="C20" s="743"/>
      <c r="D20" s="625" t="s">
        <v>2060</v>
      </c>
      <c r="E20" s="80"/>
      <c r="F20" s="15"/>
      <c r="G20" s="461"/>
      <c r="H20" s="539"/>
    </row>
    <row r="21" spans="1:12" x14ac:dyDescent="0.25">
      <c r="A21" s="741"/>
      <c r="B21" s="742" t="s">
        <v>2061</v>
      </c>
      <c r="C21" s="743"/>
      <c r="D21" s="14" t="s">
        <v>2062</v>
      </c>
      <c r="E21" s="80"/>
      <c r="F21" s="15"/>
      <c r="G21" s="461"/>
      <c r="H21" s="539"/>
    </row>
    <row r="22" spans="1:12" ht="15.6" hidden="1" x14ac:dyDescent="0.25">
      <c r="A22" s="741"/>
      <c r="B22" s="742"/>
      <c r="C22" s="743" t="s">
        <v>86</v>
      </c>
      <c r="D22" s="14" t="s">
        <v>2063</v>
      </c>
      <c r="E22" s="15" t="s">
        <v>454</v>
      </c>
      <c r="F22" s="15"/>
      <c r="G22" s="461"/>
      <c r="H22" s="542">
        <f>F22*G22</f>
        <v>0</v>
      </c>
      <c r="J22" t="s">
        <v>5003</v>
      </c>
      <c r="L22" t="s">
        <v>5004</v>
      </c>
    </row>
    <row r="23" spans="1:12" ht="15.6" x14ac:dyDescent="0.25">
      <c r="A23" s="741"/>
      <c r="B23" s="742"/>
      <c r="C23" s="743" t="s">
        <v>89</v>
      </c>
      <c r="D23" s="14" t="s">
        <v>2064</v>
      </c>
      <c r="E23" s="15" t="s">
        <v>454</v>
      </c>
      <c r="F23" s="15">
        <v>660</v>
      </c>
      <c r="G23" s="890"/>
      <c r="H23" s="542">
        <f>F23*G23</f>
        <v>0</v>
      </c>
    </row>
    <row r="24" spans="1:12" ht="15.6" hidden="1" x14ac:dyDescent="0.25">
      <c r="A24" s="741"/>
      <c r="B24" s="742" t="s">
        <v>2065</v>
      </c>
      <c r="C24" s="743"/>
      <c r="D24" s="14" t="s">
        <v>2066</v>
      </c>
      <c r="E24" s="15" t="s">
        <v>454</v>
      </c>
      <c r="F24" s="15"/>
      <c r="G24" s="461"/>
      <c r="H24" s="542">
        <f>F24*G24</f>
        <v>0</v>
      </c>
    </row>
    <row r="25" spans="1:12" x14ac:dyDescent="0.25">
      <c r="A25" s="741"/>
      <c r="B25" s="742" t="s">
        <v>2067</v>
      </c>
      <c r="C25" s="743"/>
      <c r="D25" s="14" t="s">
        <v>2068</v>
      </c>
      <c r="E25" s="80"/>
      <c r="F25" s="15"/>
      <c r="G25" s="461"/>
      <c r="H25" s="539"/>
    </row>
    <row r="26" spans="1:12" ht="15.6" hidden="1" x14ac:dyDescent="0.25">
      <c r="A26" s="741"/>
      <c r="B26" s="742"/>
      <c r="C26" s="743" t="s">
        <v>86</v>
      </c>
      <c r="D26" s="14" t="s">
        <v>2063</v>
      </c>
      <c r="E26" s="15" t="s">
        <v>454</v>
      </c>
      <c r="F26" s="15"/>
      <c r="G26" s="461"/>
      <c r="H26" s="542">
        <f>F26*G26</f>
        <v>0</v>
      </c>
    </row>
    <row r="27" spans="1:12" ht="15.6" x14ac:dyDescent="0.25">
      <c r="A27" s="741"/>
      <c r="B27" s="742"/>
      <c r="C27" s="743" t="s">
        <v>89</v>
      </c>
      <c r="D27" s="14" t="s">
        <v>2064</v>
      </c>
      <c r="E27" s="15" t="s">
        <v>454</v>
      </c>
      <c r="F27" s="15">
        <v>660</v>
      </c>
      <c r="G27" s="890"/>
      <c r="H27" s="542">
        <f>F27*G27</f>
        <v>0</v>
      </c>
    </row>
    <row r="28" spans="1:12" ht="26.4" x14ac:dyDescent="0.25">
      <c r="A28" s="741" t="s">
        <v>2069</v>
      </c>
      <c r="B28" s="742"/>
      <c r="C28" s="743"/>
      <c r="D28" s="625" t="s">
        <v>2070</v>
      </c>
      <c r="E28" s="24" t="s">
        <v>1202</v>
      </c>
      <c r="F28" s="15"/>
      <c r="G28" s="461"/>
      <c r="H28" s="542">
        <f>F28*G28</f>
        <v>0</v>
      </c>
    </row>
    <row r="29" spans="1:12" x14ac:dyDescent="0.25">
      <c r="A29" s="741" t="s">
        <v>2071</v>
      </c>
      <c r="B29" s="742"/>
      <c r="C29" s="743"/>
      <c r="D29" s="625" t="s">
        <v>2072</v>
      </c>
      <c r="E29" s="80"/>
      <c r="F29" s="15"/>
      <c r="G29" s="461"/>
      <c r="H29" s="539"/>
    </row>
    <row r="30" spans="1:12" x14ac:dyDescent="0.25">
      <c r="A30" s="741"/>
      <c r="B30" s="742" t="s">
        <v>2073</v>
      </c>
      <c r="C30" s="743"/>
      <c r="D30" s="14" t="s">
        <v>2074</v>
      </c>
      <c r="E30" s="24" t="s">
        <v>0</v>
      </c>
      <c r="F30" s="15">
        <v>340</v>
      </c>
      <c r="G30" s="890"/>
      <c r="H30" s="542">
        <f>F30*G30</f>
        <v>0</v>
      </c>
    </row>
    <row r="31" spans="1:12" x14ac:dyDescent="0.25">
      <c r="A31" s="741"/>
      <c r="B31" s="742" t="s">
        <v>2075</v>
      </c>
      <c r="C31" s="743"/>
      <c r="D31" s="14" t="s">
        <v>2076</v>
      </c>
      <c r="E31" s="80"/>
      <c r="F31" s="15"/>
      <c r="G31" s="461"/>
      <c r="H31" s="539"/>
    </row>
    <row r="32" spans="1:12" ht="26.4" hidden="1" x14ac:dyDescent="0.25">
      <c r="A32" s="741"/>
      <c r="B32" s="742"/>
      <c r="C32" s="743" t="s">
        <v>86</v>
      </c>
      <c r="D32" s="930" t="s">
        <v>2077</v>
      </c>
      <c r="E32" s="24" t="s">
        <v>0</v>
      </c>
      <c r="F32" s="15"/>
      <c r="G32" s="461"/>
      <c r="H32" s="542">
        <f>F32*G32</f>
        <v>0</v>
      </c>
      <c r="I32" s="194"/>
    </row>
    <row r="33" spans="1:9" ht="26.4" hidden="1" x14ac:dyDescent="0.25">
      <c r="A33" s="741"/>
      <c r="B33" s="742"/>
      <c r="C33" s="743" t="s">
        <v>89</v>
      </c>
      <c r="D33" s="930" t="s">
        <v>2078</v>
      </c>
      <c r="E33" s="24" t="s">
        <v>0</v>
      </c>
      <c r="F33" s="15"/>
      <c r="G33" s="461"/>
      <c r="H33" s="542">
        <f>F33*G33</f>
        <v>0</v>
      </c>
      <c r="I33" s="194"/>
    </row>
    <row r="34" spans="1:9" ht="39.6" x14ac:dyDescent="0.25">
      <c r="A34" s="741"/>
      <c r="B34" s="742" t="s">
        <v>2079</v>
      </c>
      <c r="C34" s="743"/>
      <c r="D34" s="930" t="s">
        <v>2080</v>
      </c>
      <c r="E34" s="24" t="s">
        <v>0</v>
      </c>
      <c r="F34" s="15">
        <f>30*6+20*8</f>
        <v>340</v>
      </c>
      <c r="G34" s="890"/>
      <c r="H34" s="542">
        <f>F34*G34</f>
        <v>0</v>
      </c>
      <c r="I34" s="194"/>
    </row>
    <row r="35" spans="1:9" ht="39.6" hidden="1" x14ac:dyDescent="0.25">
      <c r="A35" s="741"/>
      <c r="B35" s="742" t="s">
        <v>2081</v>
      </c>
      <c r="C35" s="743"/>
      <c r="D35" s="930" t="s">
        <v>2082</v>
      </c>
      <c r="E35" s="80"/>
      <c r="F35" s="15"/>
      <c r="G35" s="461"/>
      <c r="H35" s="539"/>
      <c r="I35" s="194"/>
    </row>
    <row r="36" spans="1:9" hidden="1" x14ac:dyDescent="0.25">
      <c r="A36" s="741"/>
      <c r="B36" s="742"/>
      <c r="C36" s="743" t="s">
        <v>86</v>
      </c>
      <c r="D36" s="930" t="s">
        <v>2083</v>
      </c>
      <c r="E36" s="80" t="s">
        <v>351</v>
      </c>
      <c r="F36" s="15"/>
      <c r="G36" s="461"/>
      <c r="H36" s="542">
        <f>F36*G36</f>
        <v>0</v>
      </c>
    </row>
    <row r="37" spans="1:9" hidden="1" x14ac:dyDescent="0.25">
      <c r="A37" s="741"/>
      <c r="B37" s="742"/>
      <c r="C37" s="743" t="s">
        <v>89</v>
      </c>
      <c r="D37" s="930" t="s">
        <v>2084</v>
      </c>
      <c r="E37" s="80" t="s">
        <v>351</v>
      </c>
      <c r="F37" s="15"/>
      <c r="G37" s="461"/>
      <c r="H37" s="542">
        <f>F37*G37</f>
        <v>0</v>
      </c>
    </row>
    <row r="38" spans="1:9" ht="26.4" x14ac:dyDescent="0.25">
      <c r="A38" s="741"/>
      <c r="B38" s="742" t="s">
        <v>2085</v>
      </c>
      <c r="C38" s="743"/>
      <c r="D38" s="930" t="s">
        <v>5443</v>
      </c>
      <c r="E38" s="80"/>
      <c r="F38" s="15"/>
      <c r="G38" s="461"/>
      <c r="H38" s="539"/>
      <c r="I38" s="194"/>
    </row>
    <row r="39" spans="1:9" hidden="1" x14ac:dyDescent="0.25">
      <c r="A39" s="741"/>
      <c r="B39" s="742"/>
      <c r="C39" s="743" t="s">
        <v>86</v>
      </c>
      <c r="D39" s="14" t="s">
        <v>2086</v>
      </c>
      <c r="E39" s="80" t="s">
        <v>351</v>
      </c>
      <c r="F39" s="15"/>
      <c r="G39" s="461"/>
      <c r="H39" s="542">
        <f>F39*G39</f>
        <v>0</v>
      </c>
    </row>
    <row r="40" spans="1:9" x14ac:dyDescent="0.25">
      <c r="A40" s="741"/>
      <c r="B40" s="742"/>
      <c r="C40" s="743" t="s">
        <v>89</v>
      </c>
      <c r="D40" s="14" t="s">
        <v>2087</v>
      </c>
      <c r="E40" s="80" t="s">
        <v>351</v>
      </c>
      <c r="F40" s="15">
        <f>ROUND((30/0.3)*6+(20/0.3)*8,0)</f>
        <v>1133</v>
      </c>
      <c r="G40" s="890"/>
      <c r="H40" s="542">
        <f>F40*G40</f>
        <v>0</v>
      </c>
    </row>
    <row r="41" spans="1:9" ht="26.4" hidden="1" x14ac:dyDescent="0.25">
      <c r="A41" s="741"/>
      <c r="B41" s="742" t="s">
        <v>2088</v>
      </c>
      <c r="C41" s="743"/>
      <c r="D41" s="14" t="s">
        <v>2089</v>
      </c>
      <c r="E41" s="24" t="s">
        <v>0</v>
      </c>
      <c r="F41" s="15"/>
      <c r="G41" s="461"/>
      <c r="H41" s="542">
        <f>F41*G41</f>
        <v>0</v>
      </c>
    </row>
    <row r="42" spans="1:9" x14ac:dyDescent="0.25">
      <c r="A42" s="741" t="s">
        <v>2090</v>
      </c>
      <c r="B42" s="742"/>
      <c r="C42" s="743"/>
      <c r="D42" s="625" t="s">
        <v>2091</v>
      </c>
      <c r="E42" s="80"/>
      <c r="F42" s="15"/>
      <c r="G42" s="461"/>
      <c r="H42" s="539"/>
    </row>
    <row r="43" spans="1:9" hidden="1" x14ac:dyDescent="0.25">
      <c r="A43" s="741"/>
      <c r="B43" s="742" t="s">
        <v>2092</v>
      </c>
      <c r="C43" s="743"/>
      <c r="D43" s="14" t="s">
        <v>2093</v>
      </c>
      <c r="E43" s="80" t="s">
        <v>619</v>
      </c>
      <c r="F43" s="15"/>
      <c r="G43" s="461"/>
      <c r="H43" s="542">
        <f>F43*G43</f>
        <v>0</v>
      </c>
    </row>
    <row r="44" spans="1:9" x14ac:dyDescent="0.25">
      <c r="A44" s="741"/>
      <c r="B44" s="742" t="s">
        <v>2094</v>
      </c>
      <c r="C44" s="743"/>
      <c r="D44" s="14" t="s">
        <v>2095</v>
      </c>
      <c r="E44" s="80" t="s">
        <v>619</v>
      </c>
      <c r="F44" s="15">
        <v>12</v>
      </c>
      <c r="G44" s="890"/>
      <c r="H44" s="542">
        <f>F44*G44</f>
        <v>0</v>
      </c>
      <c r="I44" s="931"/>
    </row>
    <row r="45" spans="1:9" x14ac:dyDescent="0.25">
      <c r="A45" s="741"/>
      <c r="B45" s="742" t="s">
        <v>2096</v>
      </c>
      <c r="C45" s="743"/>
      <c r="D45" s="14" t="s">
        <v>2097</v>
      </c>
      <c r="E45" s="80" t="s">
        <v>560</v>
      </c>
      <c r="F45" s="15">
        <v>2053</v>
      </c>
      <c r="G45" s="890"/>
      <c r="H45" s="542">
        <f>F45*G45</f>
        <v>0</v>
      </c>
    </row>
    <row r="46" spans="1:9" x14ac:dyDescent="0.25">
      <c r="A46" s="741" t="s">
        <v>2098</v>
      </c>
      <c r="B46" s="742"/>
      <c r="C46" s="743"/>
      <c r="D46" s="625" t="s">
        <v>2099</v>
      </c>
      <c r="E46" s="80"/>
      <c r="F46" s="15"/>
      <c r="G46" s="461"/>
      <c r="H46" s="539"/>
    </row>
    <row r="47" spans="1:9" ht="26.4" x14ac:dyDescent="0.25">
      <c r="A47" s="741"/>
      <c r="B47" s="742" t="s">
        <v>2100</v>
      </c>
      <c r="C47" s="743"/>
      <c r="D47" s="14" t="s">
        <v>2101</v>
      </c>
      <c r="E47" s="80" t="s">
        <v>351</v>
      </c>
      <c r="F47" s="15">
        <v>11</v>
      </c>
      <c r="G47" s="890"/>
      <c r="H47" s="542">
        <f>F47*G47</f>
        <v>0</v>
      </c>
    </row>
    <row r="48" spans="1:9" ht="26.4" hidden="1" x14ac:dyDescent="0.25">
      <c r="A48" s="741"/>
      <c r="B48" s="742" t="s">
        <v>2102</v>
      </c>
      <c r="C48" s="743"/>
      <c r="D48" s="14" t="s">
        <v>2103</v>
      </c>
      <c r="E48" s="80" t="s">
        <v>351</v>
      </c>
      <c r="F48" s="15"/>
      <c r="G48" s="461"/>
      <c r="H48" s="542">
        <f>F48*G48</f>
        <v>0</v>
      </c>
    </row>
    <row r="49" spans="1:8" ht="13.8" thickBot="1" x14ac:dyDescent="0.3">
      <c r="A49" s="886"/>
      <c r="B49" s="867"/>
      <c r="C49" s="887"/>
      <c r="D49" s="932"/>
      <c r="E49" s="887"/>
      <c r="F49" s="887"/>
      <c r="G49" s="887"/>
      <c r="H49" s="543"/>
    </row>
    <row r="50" spans="1:8" ht="13.8" thickBot="1" x14ac:dyDescent="0.3">
      <c r="A50" s="635" t="s">
        <v>131</v>
      </c>
      <c r="B50" s="639"/>
      <c r="C50" s="639"/>
      <c r="D50" s="639"/>
      <c r="E50" s="593"/>
      <c r="F50" s="595"/>
      <c r="G50" s="595"/>
      <c r="H50" s="474">
        <f>SUM(H5:H49)</f>
        <v>0</v>
      </c>
    </row>
    <row r="1048326" spans="5:5" x14ac:dyDescent="0.25">
      <c r="E1048326" s="10"/>
    </row>
  </sheetData>
  <sheetProtection algorithmName="SHA-512" hashValue="vvFfbDv/gvROYBlcITYjapV6J71V0nWSNHoTOTpeXn7sfKACqR/V8OwCMo4H7nXO8VPu3BhfoPsZ4h3DSZd4oQ==" saltValue="855t1cXE0EHUqEX/7NBplw==" spinCount="100000" sheet="1" objects="1" scenarios="1"/>
  <mergeCells count="1">
    <mergeCell ref="E1:H1"/>
  </mergeCells>
  <pageMargins left="0.70866141732283472" right="0.70866141732283472" top="0.74803149606299213" bottom="0.74803149606299213" header="0.31496062992125984" footer="0.31496062992125984"/>
  <pageSetup paperSize="9" scale="59" orientation="portrait" r:id="rId1"/>
  <headerFooter>
    <oddFooter>&amp;LContract
Part C2: Pricing Data
Tender No: BFIA8202/2026/RFP&amp;RC2.2
Bill of Quantities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9D4C-24A8-4B0D-8595-9EE242E0AFD9}">
  <sheetPr codeName="Sheet26"/>
  <dimension ref="A1:V1048291"/>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8" style="11" bestFit="1" customWidth="1"/>
    <col min="3" max="3" width="40.6640625" style="11" customWidth="1"/>
    <col min="4" max="4" width="25.5546875" style="11" bestFit="1" customWidth="1"/>
    <col min="5" max="7" width="20.6640625" style="11" hidden="1" customWidth="1"/>
    <col min="8" max="8" width="13.33203125" style="11" bestFit="1" customWidth="1"/>
    <col min="9" max="9" width="12.88671875" style="11" bestFit="1" customWidth="1"/>
    <col min="10" max="10" width="15.5546875" style="11" bestFit="1" customWidth="1"/>
    <col min="11" max="11" width="13.33203125" style="11" bestFit="1" customWidth="1"/>
    <col min="12" max="12" width="11" style="11" bestFit="1" customWidth="1"/>
    <col min="13" max="13" width="15.5546875" style="11" bestFit="1" customWidth="1"/>
    <col min="14" max="14" width="13.33203125" style="11" bestFit="1" customWidth="1"/>
    <col min="15" max="15" width="11" style="11" bestFit="1" customWidth="1"/>
    <col min="16" max="16" width="15.5546875" style="11" bestFit="1" customWidth="1"/>
    <col min="17" max="17" width="13.33203125" style="11" bestFit="1" customWidth="1"/>
    <col min="18" max="18" width="11" style="11" bestFit="1" customWidth="1"/>
    <col min="19" max="19" width="15.5546875" style="11" bestFit="1" customWidth="1"/>
    <col min="20" max="20" width="13.33203125" style="11" bestFit="1" customWidth="1"/>
    <col min="21" max="21" width="11" style="11" bestFit="1" customWidth="1"/>
    <col min="22" max="22" width="15.554687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97.2" customHeight="1" thickBot="1" x14ac:dyDescent="0.3">
      <c r="A1" s="591" t="s">
        <v>2104</v>
      </c>
      <c r="B1" s="1072" t="str">
        <f>'C3.1'!B1</f>
        <v>ACSA - BFIA 8202/2026  
FOR: CONTRACTOR APPOINTMENT FOR THE CONSTRUCTION OF UNDERGROUND MAIN WATER LINE AND REHABILITATION OF SERVICE ROADS AT BRAM FISCHER INTERNATIONAL AIRPORT FOR A PERIOD OF 12 MONTHS</v>
      </c>
      <c r="C1" s="1072"/>
      <c r="D1" s="1073" t="s">
        <v>2105</v>
      </c>
      <c r="E1" s="1073"/>
      <c r="F1" s="1073"/>
      <c r="G1" s="1073"/>
      <c r="H1" s="1073"/>
      <c r="I1" s="1073"/>
      <c r="J1" s="1074"/>
      <c r="K1" s="1076"/>
      <c r="L1" s="1076"/>
      <c r="M1" s="1076"/>
      <c r="N1" s="1076"/>
      <c r="O1" s="1076"/>
      <c r="P1" s="1076"/>
      <c r="Q1" s="1076"/>
      <c r="R1" s="1076"/>
      <c r="S1" s="1076"/>
      <c r="T1" s="1076"/>
      <c r="U1" s="1076"/>
      <c r="V1" s="1076"/>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643"/>
      <c r="B3" s="644"/>
      <c r="C3" s="601"/>
      <c r="D3" s="602"/>
      <c r="E3" s="602"/>
      <c r="F3" s="545"/>
      <c r="G3" s="546"/>
      <c r="H3" s="602"/>
      <c r="I3" s="545"/>
      <c r="J3" s="547"/>
      <c r="K3" s="604"/>
      <c r="L3" s="514"/>
      <c r="M3" s="515"/>
      <c r="N3" s="604"/>
      <c r="O3" s="514"/>
      <c r="P3" s="515"/>
      <c r="Q3" s="604"/>
      <c r="R3" s="514"/>
      <c r="S3" s="515"/>
      <c r="T3" s="604"/>
      <c r="U3" s="514"/>
      <c r="V3" s="515"/>
    </row>
    <row r="4" spans="1:22" x14ac:dyDescent="0.25">
      <c r="A4" s="741"/>
      <c r="B4" s="742"/>
      <c r="C4" s="14"/>
      <c r="D4" s="15"/>
      <c r="E4" s="15"/>
      <c r="F4" s="124"/>
      <c r="G4" s="123"/>
      <c r="H4" s="15"/>
      <c r="I4" s="124"/>
      <c r="J4" s="536"/>
      <c r="K4" s="201"/>
      <c r="L4" s="202"/>
      <c r="M4" s="205"/>
      <c r="N4" s="201"/>
      <c r="O4" s="202"/>
      <c r="P4" s="205"/>
      <c r="Q4" s="201"/>
      <c r="R4" s="202"/>
      <c r="S4" s="205"/>
      <c r="T4" s="201"/>
      <c r="U4" s="202"/>
      <c r="V4" s="205"/>
    </row>
    <row r="5" spans="1:22" x14ac:dyDescent="0.25">
      <c r="A5" s="741" t="s">
        <v>2106</v>
      </c>
      <c r="B5" s="742"/>
      <c r="C5" s="617" t="s">
        <v>2107</v>
      </c>
      <c r="D5" s="15"/>
      <c r="E5" s="15"/>
      <c r="F5" s="124"/>
      <c r="G5" s="123"/>
      <c r="H5" s="15"/>
      <c r="I5" s="124"/>
      <c r="J5" s="536"/>
      <c r="K5" s="201"/>
      <c r="L5" s="202"/>
      <c r="M5" s="205"/>
      <c r="N5" s="201"/>
      <c r="O5" s="202"/>
      <c r="P5" s="205"/>
      <c r="Q5" s="201"/>
      <c r="R5" s="202"/>
      <c r="S5" s="205"/>
      <c r="T5" s="201"/>
      <c r="U5" s="202"/>
      <c r="V5" s="205"/>
    </row>
    <row r="6" spans="1:22" ht="26.4" x14ac:dyDescent="0.25">
      <c r="A6" s="741"/>
      <c r="B6" s="742" t="s">
        <v>2108</v>
      </c>
      <c r="C6" s="14" t="s">
        <v>4983</v>
      </c>
      <c r="D6" s="15" t="s">
        <v>454</v>
      </c>
      <c r="E6" s="15">
        <v>3700</v>
      </c>
      <c r="F6" s="124">
        <v>225</v>
      </c>
      <c r="G6" s="467">
        <f>E6*F6</f>
        <v>832500</v>
      </c>
      <c r="H6" s="15">
        <v>2531</v>
      </c>
      <c r="I6" s="890"/>
      <c r="J6" s="518">
        <f>H6*I6</f>
        <v>0</v>
      </c>
      <c r="N6" s="201"/>
      <c r="O6" s="202"/>
      <c r="P6" s="515"/>
      <c r="Q6" s="202"/>
      <c r="R6" s="202"/>
      <c r="S6" s="515"/>
      <c r="T6" s="201"/>
      <c r="U6" s="202"/>
      <c r="V6" s="515"/>
    </row>
    <row r="7" spans="1:22" ht="26.4" x14ac:dyDescent="0.25">
      <c r="A7" s="741" t="s">
        <v>2109</v>
      </c>
      <c r="B7" s="742"/>
      <c r="C7" s="625" t="s">
        <v>2110</v>
      </c>
      <c r="D7" s="15" t="s">
        <v>60</v>
      </c>
      <c r="E7" s="15">
        <v>50</v>
      </c>
      <c r="F7" s="124">
        <v>2000</v>
      </c>
      <c r="G7" s="467">
        <f>E7*F7</f>
        <v>100000</v>
      </c>
      <c r="H7" s="15">
        <f>3000*0.3*0.3</f>
        <v>270</v>
      </c>
      <c r="I7" s="890"/>
      <c r="J7" s="518">
        <f t="shared" ref="J7" si="0">H7*I7</f>
        <v>0</v>
      </c>
      <c r="K7" s="201"/>
      <c r="L7" s="202"/>
      <c r="M7" s="515"/>
      <c r="N7" s="201"/>
      <c r="O7" s="202"/>
      <c r="P7" s="515"/>
      <c r="Q7" s="201"/>
      <c r="R7" s="202"/>
      <c r="S7" s="515"/>
      <c r="T7" s="201"/>
      <c r="U7" s="202"/>
      <c r="V7" s="515"/>
    </row>
    <row r="8" spans="1:22" ht="26.4" x14ac:dyDescent="0.25">
      <c r="A8" s="741" t="s">
        <v>2111</v>
      </c>
      <c r="B8" s="742"/>
      <c r="C8" s="625" t="s">
        <v>2112</v>
      </c>
      <c r="D8" s="15"/>
      <c r="E8" s="15"/>
      <c r="F8" s="124"/>
      <c r="G8" s="123"/>
      <c r="H8" s="15"/>
      <c r="I8" s="461"/>
      <c r="J8" s="539"/>
      <c r="K8" s="201"/>
      <c r="L8" s="202"/>
      <c r="M8" s="205"/>
      <c r="N8" s="201"/>
      <c r="O8" s="202"/>
      <c r="P8" s="205"/>
      <c r="Q8" s="201"/>
      <c r="R8" s="202"/>
      <c r="S8" s="205"/>
      <c r="T8" s="201"/>
      <c r="U8" s="202"/>
      <c r="V8" s="205"/>
    </row>
    <row r="9" spans="1:22" x14ac:dyDescent="0.25">
      <c r="A9" s="741"/>
      <c r="B9" s="742" t="s">
        <v>2113</v>
      </c>
      <c r="C9" s="616" t="s">
        <v>2114</v>
      </c>
      <c r="D9" s="10" t="s">
        <v>68</v>
      </c>
      <c r="E9" s="15" t="s">
        <v>128</v>
      </c>
      <c r="F9" s="124" t="s">
        <v>129</v>
      </c>
      <c r="G9" s="123">
        <v>100000</v>
      </c>
      <c r="H9" s="15">
        <v>1</v>
      </c>
      <c r="I9" s="461">
        <v>100000</v>
      </c>
      <c r="J9" s="539">
        <f>+H9*I9</f>
        <v>100000</v>
      </c>
      <c r="K9" s="201"/>
      <c r="L9" s="202"/>
      <c r="M9" s="205"/>
      <c r="N9" s="201"/>
      <c r="O9" s="202"/>
      <c r="P9" s="205"/>
      <c r="Q9" s="201"/>
      <c r="R9" s="202"/>
      <c r="S9" s="205"/>
      <c r="T9" s="201"/>
      <c r="U9" s="202"/>
      <c r="V9" s="205"/>
    </row>
    <row r="10" spans="1:22" ht="26.4" x14ac:dyDescent="0.25">
      <c r="A10" s="741"/>
      <c r="B10" s="742" t="s">
        <v>2115</v>
      </c>
      <c r="C10" s="132" t="s">
        <v>2116</v>
      </c>
      <c r="D10" s="15" t="s">
        <v>73</v>
      </c>
      <c r="E10" s="129">
        <f>G9</f>
        <v>100000</v>
      </c>
      <c r="F10" s="882">
        <v>0.05</v>
      </c>
      <c r="G10" s="123">
        <f>F10*E10</f>
        <v>5000</v>
      </c>
      <c r="H10" s="129">
        <f>J9</f>
        <v>100000</v>
      </c>
      <c r="I10" s="894"/>
      <c r="J10" s="539">
        <f>I10*H10</f>
        <v>0</v>
      </c>
      <c r="K10" s="906"/>
      <c r="L10" s="933"/>
      <c r="M10" s="205"/>
      <c r="N10" s="906"/>
      <c r="O10" s="933"/>
      <c r="P10" s="205"/>
      <c r="Q10" s="906"/>
      <c r="R10" s="933"/>
      <c r="S10" s="205"/>
      <c r="T10" s="906"/>
      <c r="U10" s="933"/>
      <c r="V10" s="205"/>
    </row>
    <row r="11" spans="1:22" ht="26.4" x14ac:dyDescent="0.25">
      <c r="A11" s="741" t="s">
        <v>2117</v>
      </c>
      <c r="B11" s="742"/>
      <c r="C11" s="625" t="s">
        <v>2118</v>
      </c>
      <c r="D11" s="15"/>
      <c r="E11" s="15"/>
      <c r="F11" s="124"/>
      <c r="G11" s="123"/>
      <c r="H11" s="15"/>
      <c r="I11" s="461"/>
      <c r="J11" s="539"/>
      <c r="K11" s="201"/>
      <c r="L11" s="202"/>
      <c r="M11" s="205"/>
      <c r="N11" s="201"/>
      <c r="O11" s="202"/>
      <c r="P11" s="205"/>
      <c r="Q11" s="201"/>
      <c r="R11" s="202"/>
      <c r="S11" s="205"/>
      <c r="T11" s="201"/>
      <c r="U11" s="202"/>
      <c r="V11" s="205"/>
    </row>
    <row r="12" spans="1:22" ht="26.4" x14ac:dyDescent="0.25">
      <c r="A12" s="741"/>
      <c r="B12" s="742" t="s">
        <v>2119</v>
      </c>
      <c r="C12" s="14" t="s">
        <v>5465</v>
      </c>
      <c r="D12" s="15" t="s">
        <v>454</v>
      </c>
      <c r="E12" s="15">
        <v>3700</v>
      </c>
      <c r="F12" s="124"/>
      <c r="G12" s="467">
        <f>E12*F12</f>
        <v>0</v>
      </c>
      <c r="H12" s="15">
        <f>H6</f>
        <v>2531</v>
      </c>
      <c r="I12" s="890"/>
      <c r="J12" s="518">
        <f>H12*I12</f>
        <v>0</v>
      </c>
      <c r="K12" s="201"/>
      <c r="L12" s="202"/>
      <c r="M12" s="515"/>
      <c r="N12" s="201"/>
      <c r="O12" s="202"/>
      <c r="P12" s="515"/>
      <c r="Q12" s="201"/>
      <c r="R12" s="202"/>
      <c r="S12" s="515"/>
      <c r="T12" s="201"/>
      <c r="U12" s="202"/>
      <c r="V12" s="515"/>
    </row>
    <row r="13" spans="1:22" ht="52.8" x14ac:dyDescent="0.25">
      <c r="A13" s="741" t="s">
        <v>5564</v>
      </c>
      <c r="B13" s="742"/>
      <c r="C13" s="28" t="s">
        <v>5565</v>
      </c>
      <c r="D13" s="15" t="s">
        <v>454</v>
      </c>
      <c r="E13" s="15"/>
      <c r="F13" s="124"/>
      <c r="G13" s="123"/>
      <c r="H13" s="15">
        <f>+H6</f>
        <v>2531</v>
      </c>
      <c r="I13" s="890"/>
      <c r="J13" s="518">
        <f>H13*I13</f>
        <v>0</v>
      </c>
      <c r="K13" s="201"/>
      <c r="L13" s="202"/>
      <c r="M13" s="205"/>
      <c r="N13" s="201"/>
      <c r="O13" s="202"/>
      <c r="P13" s="205"/>
      <c r="Q13" s="201"/>
      <c r="R13" s="202"/>
      <c r="S13" s="205"/>
      <c r="T13" s="201"/>
      <c r="U13" s="202"/>
      <c r="V13" s="205"/>
    </row>
    <row r="14" spans="1:22" ht="13.8" thickBot="1" x14ac:dyDescent="0.3">
      <c r="A14" s="886"/>
      <c r="B14" s="867"/>
      <c r="C14" s="867"/>
      <c r="D14" s="887"/>
      <c r="E14" s="887"/>
      <c r="F14" s="544"/>
      <c r="G14" s="537"/>
      <c r="H14" s="887"/>
      <c r="I14" s="544"/>
      <c r="J14" s="538"/>
      <c r="K14" s="201"/>
      <c r="L14" s="202"/>
      <c r="M14" s="205"/>
      <c r="N14" s="201"/>
      <c r="O14" s="202"/>
      <c r="P14" s="205"/>
      <c r="Q14" s="201"/>
      <c r="R14" s="202"/>
      <c r="S14" s="205"/>
      <c r="T14" s="201"/>
      <c r="U14" s="202"/>
      <c r="V14" s="205"/>
    </row>
    <row r="15" spans="1:22" ht="13.8" thickBot="1" x14ac:dyDescent="0.3">
      <c r="A15" s="635" t="s">
        <v>131</v>
      </c>
      <c r="B15" s="639"/>
      <c r="C15" s="639"/>
      <c r="D15" s="593"/>
      <c r="E15" s="595"/>
      <c r="F15" s="516"/>
      <c r="G15" s="488">
        <f>SUM(G5:G14)</f>
        <v>1037500</v>
      </c>
      <c r="H15" s="595"/>
      <c r="I15" s="516"/>
      <c r="J15" s="489">
        <f>SUM(J5:J14)</f>
        <v>100000</v>
      </c>
      <c r="K15" s="604"/>
      <c r="L15" s="514"/>
      <c r="M15" s="515"/>
      <c r="N15" s="604"/>
      <c r="O15" s="514"/>
      <c r="P15" s="515"/>
      <c r="Q15" s="604"/>
      <c r="R15" s="514"/>
      <c r="S15" s="515"/>
      <c r="T15" s="604"/>
      <c r="U15" s="514"/>
      <c r="V15" s="515"/>
    </row>
    <row r="1048291" spans="4:4" x14ac:dyDescent="0.25">
      <c r="D1048291" s="10"/>
    </row>
  </sheetData>
  <sheetProtection algorithmName="SHA-512" hashValue="G0M9A+qUL3+H8GU4fYx+Fa6JaPP2iSsUj4lPrtCbzdmwsT7/Z31mQ1Ti8NdDlzAe6ROpyk2e+8cdfa4+oMSedg==" saltValue="JM5+Ew0/cYnsFFwVhqS4ng==" spinCount="100000" sheet="1" objects="1" scenarios="1"/>
  <mergeCells count="6">
    <mergeCell ref="T1:V1"/>
    <mergeCell ref="B1:C1"/>
    <mergeCell ref="N1:P1"/>
    <mergeCell ref="Q1:S1"/>
    <mergeCell ref="K1:M1"/>
    <mergeCell ref="D1:J1"/>
  </mergeCells>
  <pageMargins left="0.70866141732283472" right="0.70866141732283472" top="0.74803149606299213" bottom="0.74803149606299213" header="0.31496062992125984" footer="0.31496062992125984"/>
  <pageSetup paperSize="9" scale="71" orientation="portrait" r:id="rId1"/>
  <headerFooter>
    <oddFooter>&amp;LContract
Part C2: Pricing Data
Tender No: BFIA8202/2026/RFP&amp;RC2.2
Bill of Quantities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40F5-CDBF-4F2E-901A-A88D0A7FE3E0}">
  <sheetPr codeName="Sheet27"/>
  <dimension ref="A1:H1048292"/>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2120</v>
      </c>
      <c r="B1" s="37"/>
      <c r="C1" s="37"/>
      <c r="D1" s="1082" t="s">
        <v>2121</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2122</v>
      </c>
      <c r="B5" s="125"/>
      <c r="C5" s="98" t="s">
        <v>2123</v>
      </c>
      <c r="D5" s="80"/>
      <c r="E5" s="15"/>
      <c r="F5" s="15"/>
      <c r="G5" s="122"/>
    </row>
    <row r="6" spans="1:8" x14ac:dyDescent="0.25">
      <c r="A6" s="125"/>
      <c r="B6" s="125" t="s">
        <v>2124</v>
      </c>
      <c r="C6" s="56" t="s">
        <v>2125</v>
      </c>
      <c r="D6" s="80" t="s">
        <v>0</v>
      </c>
      <c r="E6" s="105"/>
      <c r="F6" s="120"/>
      <c r="G6" s="65">
        <f t="shared" ref="G6:G11" si="0">E6*F6</f>
        <v>0</v>
      </c>
    </row>
    <row r="7" spans="1:8" ht="26.4" x14ac:dyDescent="0.25">
      <c r="A7" s="125"/>
      <c r="B7" s="125" t="s">
        <v>2126</v>
      </c>
      <c r="C7" s="218" t="s">
        <v>2127</v>
      </c>
      <c r="D7" s="80" t="s">
        <v>0</v>
      </c>
      <c r="E7" s="105"/>
      <c r="F7" s="120"/>
      <c r="G7" s="65">
        <f t="shared" si="0"/>
        <v>0</v>
      </c>
      <c r="H7" s="193" t="s">
        <v>36</v>
      </c>
    </row>
    <row r="8" spans="1:8" ht="26.4" x14ac:dyDescent="0.25">
      <c r="A8" s="125"/>
      <c r="B8" s="125" t="s">
        <v>2128</v>
      </c>
      <c r="C8" s="56" t="s">
        <v>2129</v>
      </c>
      <c r="D8" s="80" t="s">
        <v>0</v>
      </c>
      <c r="E8" s="105"/>
      <c r="F8" s="120"/>
      <c r="G8" s="65">
        <f t="shared" si="0"/>
        <v>0</v>
      </c>
    </row>
    <row r="9" spans="1:8" ht="26.4" x14ac:dyDescent="0.25">
      <c r="A9" s="125"/>
      <c r="B9" s="125" t="s">
        <v>2130</v>
      </c>
      <c r="C9" s="56" t="s">
        <v>2131</v>
      </c>
      <c r="D9" s="80" t="s">
        <v>0</v>
      </c>
      <c r="E9" s="105"/>
      <c r="F9" s="120"/>
      <c r="G9" s="65">
        <f t="shared" si="0"/>
        <v>0</v>
      </c>
    </row>
    <row r="10" spans="1:8" ht="26.4" x14ac:dyDescent="0.25">
      <c r="A10" s="125"/>
      <c r="B10" s="125" t="s">
        <v>2132</v>
      </c>
      <c r="C10" s="56" t="s">
        <v>2133</v>
      </c>
      <c r="D10" s="80" t="s">
        <v>0</v>
      </c>
      <c r="E10" s="105"/>
      <c r="F10" s="120"/>
      <c r="G10" s="65">
        <f t="shared" si="0"/>
        <v>0</v>
      </c>
    </row>
    <row r="11" spans="1:8" x14ac:dyDescent="0.25">
      <c r="A11" s="125"/>
      <c r="B11" s="125" t="s">
        <v>2134</v>
      </c>
      <c r="C11" s="56" t="s">
        <v>2135</v>
      </c>
      <c r="D11" s="80" t="s">
        <v>1202</v>
      </c>
      <c r="E11" s="105"/>
      <c r="F11" s="120"/>
      <c r="G11" s="65">
        <f t="shared" si="0"/>
        <v>0</v>
      </c>
    </row>
    <row r="12" spans="1:8" ht="39.6" x14ac:dyDescent="0.25">
      <c r="A12" s="125" t="s">
        <v>2136</v>
      </c>
      <c r="B12" s="125"/>
      <c r="C12" s="98" t="s">
        <v>2137</v>
      </c>
      <c r="D12" s="10" t="s">
        <v>41</v>
      </c>
      <c r="E12" s="105"/>
      <c r="F12" s="120"/>
      <c r="G12" s="65">
        <f>E12*F12</f>
        <v>0</v>
      </c>
    </row>
    <row r="13" spans="1:8" x14ac:dyDescent="0.25">
      <c r="A13" s="125"/>
      <c r="B13" s="125"/>
      <c r="C13" s="98"/>
      <c r="D13" s="80"/>
      <c r="E13" s="15"/>
      <c r="F13" s="124"/>
      <c r="G13" s="123"/>
    </row>
    <row r="14" spans="1:8" x14ac:dyDescent="0.25">
      <c r="A14" s="125"/>
      <c r="B14" s="125"/>
      <c r="C14" s="101"/>
      <c r="D14" s="15"/>
      <c r="E14" s="15"/>
      <c r="F14" s="124"/>
      <c r="G14" s="123"/>
      <c r="H14" s="210" t="s">
        <v>130</v>
      </c>
    </row>
    <row r="15" spans="1:8" x14ac:dyDescent="0.25">
      <c r="A15" s="56"/>
      <c r="B15" s="56"/>
      <c r="C15" s="54"/>
      <c r="D15" s="15"/>
      <c r="E15" s="15"/>
      <c r="F15" s="124"/>
      <c r="G15" s="123"/>
    </row>
    <row r="16" spans="1:8" x14ac:dyDescent="0.25">
      <c r="A16" s="111" t="s">
        <v>131</v>
      </c>
      <c r="B16" s="111"/>
      <c r="C16" s="111"/>
      <c r="D16" s="115"/>
      <c r="E16" s="118"/>
      <c r="F16" s="130"/>
      <c r="G16" s="112">
        <f>SUM(G5:G15)</f>
        <v>0</v>
      </c>
    </row>
    <row r="1048292" spans="4:4" x14ac:dyDescent="0.25">
      <c r="D1048292" s="48"/>
    </row>
  </sheetData>
  <mergeCells count="1">
    <mergeCell ref="D1:G1"/>
  </mergeCells>
  <phoneticPr fontId="10" type="noConversion"/>
  <pageMargins left="0.75" right="0.75" top="1" bottom="1" header="0.5" footer="0.5"/>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08FC-91D1-47D0-9414-62A048D68270}">
  <sheetPr codeName="Sheet3"/>
  <dimension ref="A1:W175"/>
  <sheetViews>
    <sheetView view="pageBreakPreview" zoomScale="90" zoomScaleNormal="100" zoomScaleSheetLayoutView="90" workbookViewId="0">
      <selection activeCell="E11" sqref="E11"/>
    </sheetView>
  </sheetViews>
  <sheetFormatPr defaultRowHeight="13.2" x14ac:dyDescent="0.25"/>
  <cols>
    <col min="1" max="1" width="9.33203125" style="11" customWidth="1"/>
    <col min="2" max="2" width="9" style="11" bestFit="1" customWidth="1"/>
    <col min="3" max="3" width="3.33203125" style="11" customWidth="1"/>
    <col min="4" max="4" width="40.6640625" style="11" customWidth="1"/>
    <col min="5" max="5" width="17.44140625" style="11" customWidth="1"/>
    <col min="6" max="8" width="20.6640625" style="11" hidden="1" customWidth="1"/>
    <col min="9" max="9" width="13.21875" style="11" bestFit="1" customWidth="1"/>
    <col min="10" max="10" width="15.6640625" style="11" customWidth="1"/>
    <col min="11" max="14" width="20.6640625" style="11" customWidth="1"/>
    <col min="15" max="15" width="9" style="11" bestFit="1" customWidth="1"/>
    <col min="16" max="16" width="11.44140625" style="11" bestFit="1" customWidth="1"/>
    <col min="17" max="17" width="20.6640625" style="11" customWidth="1"/>
    <col min="18" max="18" width="9" style="11" bestFit="1" customWidth="1"/>
    <col min="19" max="19" width="11.44140625" style="11" bestFit="1" customWidth="1"/>
    <col min="20" max="20" width="20.6640625" style="11" customWidth="1"/>
    <col min="21" max="21" width="9" style="11" bestFit="1" customWidth="1"/>
    <col min="22" max="22" width="11.44140625" style="1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1.2" customHeight="1" thickBot="1" x14ac:dyDescent="0.3">
      <c r="A1" s="591" t="s">
        <v>132</v>
      </c>
      <c r="B1" s="1072" t="str">
        <f>'C1.2'!B1</f>
        <v>ACSA - BFIA 8202/2026  
FOR: CONTRACTOR APPOINTMENT FOR THE CONSTRUCTION OF UNDERGROUND MAIN WATER LINE AND REHABILITATION OF SERVICE ROADS AT BRAM FISCHER INTERNATIONAL AIRPORT FOR A PERIOD OF 12 MONTHS</v>
      </c>
      <c r="C1" s="1072"/>
      <c r="D1" s="1072"/>
      <c r="E1" s="1072" t="s">
        <v>133</v>
      </c>
      <c r="F1" s="1072"/>
      <c r="G1" s="1072"/>
      <c r="H1" s="1072"/>
      <c r="I1" s="1073" t="s">
        <v>4981</v>
      </c>
      <c r="J1" s="1073"/>
      <c r="K1" s="1074"/>
      <c r="L1" s="1076"/>
      <c r="M1" s="1076"/>
      <c r="N1" s="1076"/>
      <c r="O1" s="1076"/>
      <c r="P1" s="1076"/>
      <c r="Q1" s="1076"/>
      <c r="R1" s="1076"/>
      <c r="S1" s="1076"/>
      <c r="T1" s="1076"/>
      <c r="U1" s="1076"/>
      <c r="V1" s="1076"/>
      <c r="W1" s="1076"/>
    </row>
    <row r="2" spans="1:23" ht="13.8" thickBot="1" x14ac:dyDescent="0.3">
      <c r="A2" s="592" t="s">
        <v>23</v>
      </c>
      <c r="B2" s="593"/>
      <c r="C2" s="593"/>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643"/>
      <c r="B3" s="644"/>
      <c r="C3" s="644"/>
      <c r="D3" s="601"/>
      <c r="E3" s="602"/>
      <c r="F3" s="602"/>
      <c r="G3" s="601"/>
      <c r="H3" s="601"/>
      <c r="I3" s="602"/>
      <c r="J3" s="601"/>
      <c r="K3" s="603"/>
      <c r="L3" s="604"/>
      <c r="M3" s="16"/>
      <c r="N3" s="16"/>
      <c r="O3" s="604"/>
      <c r="P3" s="16"/>
      <c r="Q3" s="16"/>
      <c r="R3" s="604"/>
      <c r="S3" s="16"/>
      <c r="T3" s="16"/>
      <c r="U3" s="604"/>
      <c r="V3" s="16"/>
      <c r="W3" s="16"/>
    </row>
    <row r="4" spans="1:23" x14ac:dyDescent="0.25">
      <c r="A4" s="645"/>
      <c r="B4" s="646"/>
      <c r="C4" s="646"/>
      <c r="D4" s="616"/>
      <c r="E4" s="10"/>
      <c r="F4" s="10"/>
      <c r="G4" s="616"/>
      <c r="H4" s="616"/>
      <c r="I4" s="10"/>
      <c r="J4" s="616"/>
      <c r="K4" s="647"/>
      <c r="L4" s="604"/>
      <c r="M4" s="16"/>
      <c r="N4" s="16"/>
      <c r="O4" s="604"/>
      <c r="P4" s="16"/>
      <c r="Q4" s="16"/>
      <c r="R4" s="604"/>
      <c r="S4" s="16"/>
      <c r="T4" s="16"/>
      <c r="U4" s="604"/>
      <c r="V4" s="16"/>
      <c r="W4" s="16"/>
    </row>
    <row r="5" spans="1:23" x14ac:dyDescent="0.25">
      <c r="A5" s="605" t="s">
        <v>134</v>
      </c>
      <c r="B5" s="12"/>
      <c r="C5" s="12"/>
      <c r="D5" s="617" t="s">
        <v>135</v>
      </c>
      <c r="E5" s="10"/>
      <c r="F5" s="10"/>
      <c r="G5" s="10"/>
      <c r="H5" s="648"/>
      <c r="I5" s="10"/>
      <c r="J5" s="10"/>
      <c r="K5" s="649"/>
      <c r="L5" s="604"/>
      <c r="M5" s="604"/>
      <c r="N5" s="650"/>
      <c r="O5" s="604"/>
      <c r="P5" s="604"/>
      <c r="Q5" s="650"/>
      <c r="R5" s="604"/>
      <c r="S5" s="604"/>
      <c r="T5" s="650"/>
      <c r="U5" s="604"/>
      <c r="V5" s="604"/>
      <c r="W5" s="650"/>
    </row>
    <row r="6" spans="1:23" ht="11.4" customHeight="1" x14ac:dyDescent="0.25">
      <c r="A6" s="605"/>
      <c r="B6" s="12"/>
      <c r="C6" s="12"/>
      <c r="D6" s="617"/>
      <c r="E6" s="10"/>
      <c r="F6" s="10"/>
      <c r="G6" s="10"/>
      <c r="H6" s="648"/>
      <c r="I6" s="10"/>
      <c r="J6" s="10"/>
      <c r="K6" s="649"/>
      <c r="L6" s="604"/>
      <c r="M6" s="604"/>
      <c r="N6" s="650"/>
      <c r="O6" s="604"/>
      <c r="P6" s="604"/>
      <c r="Q6" s="650"/>
      <c r="R6" s="604"/>
      <c r="S6" s="604"/>
      <c r="T6" s="650"/>
      <c r="U6" s="604"/>
      <c r="V6" s="604"/>
      <c r="W6" s="650"/>
    </row>
    <row r="7" spans="1:23" x14ac:dyDescent="0.25">
      <c r="A7" s="605"/>
      <c r="B7" s="12" t="s">
        <v>136</v>
      </c>
      <c r="C7" s="12"/>
      <c r="D7" s="616" t="s">
        <v>137</v>
      </c>
      <c r="E7" s="10" t="s">
        <v>41</v>
      </c>
      <c r="F7" s="10" t="s">
        <v>42</v>
      </c>
      <c r="G7" s="468" t="s">
        <v>43</v>
      </c>
      <c r="H7" s="471">
        <v>575000.00250000006</v>
      </c>
      <c r="I7" s="10">
        <v>1</v>
      </c>
      <c r="J7" s="511"/>
      <c r="K7" s="518">
        <f>+I7*J7</f>
        <v>0</v>
      </c>
      <c r="L7" s="604"/>
      <c r="M7" s="469"/>
      <c r="N7" s="470"/>
      <c r="O7" s="604"/>
      <c r="P7" s="469"/>
      <c r="Q7" s="470"/>
      <c r="R7" s="604"/>
      <c r="S7" s="469"/>
      <c r="T7" s="470"/>
      <c r="U7" s="604"/>
      <c r="V7" s="469"/>
      <c r="W7" s="470"/>
    </row>
    <row r="8" spans="1:23" x14ac:dyDescent="0.25">
      <c r="A8" s="605"/>
      <c r="B8" s="12" t="s">
        <v>138</v>
      </c>
      <c r="C8" s="12"/>
      <c r="D8" s="616" t="s">
        <v>139</v>
      </c>
      <c r="E8" s="10" t="s">
        <v>41</v>
      </c>
      <c r="F8" s="10" t="s">
        <v>42</v>
      </c>
      <c r="G8" s="468" t="s">
        <v>43</v>
      </c>
      <c r="H8" s="471">
        <v>146250</v>
      </c>
      <c r="I8" s="10">
        <v>1</v>
      </c>
      <c r="J8" s="511"/>
      <c r="K8" s="518">
        <f>+I8*J8</f>
        <v>0</v>
      </c>
      <c r="L8" s="604"/>
      <c r="M8" s="469"/>
      <c r="N8" s="470"/>
      <c r="O8" s="604"/>
      <c r="P8" s="469"/>
      <c r="Q8" s="470"/>
      <c r="R8" s="604"/>
      <c r="S8" s="469"/>
      <c r="T8" s="470"/>
      <c r="U8" s="604"/>
      <c r="V8" s="469"/>
      <c r="W8" s="470"/>
    </row>
    <row r="9" spans="1:23" x14ac:dyDescent="0.25">
      <c r="A9" s="605"/>
      <c r="B9" s="12" t="s">
        <v>5456</v>
      </c>
      <c r="C9" s="651"/>
      <c r="D9" s="617" t="s">
        <v>140</v>
      </c>
      <c r="E9" s="652"/>
      <c r="F9" s="10"/>
      <c r="G9" s="468"/>
      <c r="H9" s="471">
        <f>F9*G9</f>
        <v>0</v>
      </c>
      <c r="I9" s="10"/>
      <c r="J9" s="468"/>
      <c r="K9" s="518"/>
      <c r="L9" s="604"/>
      <c r="M9" s="469"/>
      <c r="N9" s="470"/>
      <c r="O9" s="604"/>
      <c r="P9" s="469"/>
      <c r="Q9" s="470"/>
      <c r="R9" s="604"/>
      <c r="S9" s="469"/>
      <c r="T9" s="470"/>
      <c r="U9" s="604"/>
      <c r="V9" s="469"/>
      <c r="W9" s="470"/>
    </row>
    <row r="10" spans="1:23" x14ac:dyDescent="0.25">
      <c r="A10" s="605"/>
      <c r="B10" s="12"/>
      <c r="C10" s="653" t="s">
        <v>86</v>
      </c>
      <c r="D10" s="623" t="s">
        <v>4642</v>
      </c>
      <c r="E10" s="624" t="s">
        <v>34</v>
      </c>
      <c r="F10" s="477">
        <v>2</v>
      </c>
      <c r="G10" s="481">
        <f>155000/4</f>
        <v>38750</v>
      </c>
      <c r="H10" s="478">
        <f t="shared" ref="H10:H15" si="0">IF(G10="","",ROUND(F10*(ROUND(G10,2)),2))</f>
        <v>77500</v>
      </c>
      <c r="I10" s="477">
        <v>2</v>
      </c>
      <c r="J10" s="511"/>
      <c r="K10" s="518">
        <f>+I10*J10</f>
        <v>0</v>
      </c>
      <c r="L10" s="479"/>
      <c r="M10" s="552"/>
      <c r="N10" s="480"/>
      <c r="O10" s="479"/>
      <c r="P10" s="552"/>
      <c r="Q10" s="480"/>
      <c r="R10" s="479"/>
      <c r="S10" s="552"/>
      <c r="T10" s="480"/>
      <c r="U10" s="479"/>
      <c r="V10" s="552"/>
      <c r="W10" s="480"/>
    </row>
    <row r="11" spans="1:23" x14ac:dyDescent="0.25">
      <c r="A11" s="605"/>
      <c r="B11" s="12"/>
      <c r="C11" s="653" t="s">
        <v>89</v>
      </c>
      <c r="D11" s="623" t="s">
        <v>4643</v>
      </c>
      <c r="E11" s="624" t="s">
        <v>34</v>
      </c>
      <c r="F11" s="477">
        <v>6</v>
      </c>
      <c r="G11" s="481">
        <v>56250</v>
      </c>
      <c r="H11" s="478">
        <f t="shared" si="0"/>
        <v>337500</v>
      </c>
      <c r="I11" s="477">
        <v>10</v>
      </c>
      <c r="J11" s="511"/>
      <c r="K11" s="518">
        <f>+I11*J11</f>
        <v>0</v>
      </c>
      <c r="L11" s="479"/>
      <c r="M11" s="552"/>
      <c r="N11" s="480"/>
      <c r="O11" s="479"/>
      <c r="P11" s="552"/>
      <c r="Q11" s="480"/>
      <c r="R11" s="479"/>
      <c r="S11" s="552"/>
      <c r="T11" s="480"/>
      <c r="U11" s="479"/>
      <c r="V11" s="552"/>
      <c r="W11" s="480"/>
    </row>
    <row r="12" spans="1:23" x14ac:dyDescent="0.25">
      <c r="A12" s="605"/>
      <c r="B12" s="12" t="s">
        <v>5457</v>
      </c>
      <c r="C12" s="653"/>
      <c r="D12" s="654" t="s">
        <v>4644</v>
      </c>
      <c r="E12" s="10"/>
      <c r="F12" s="10"/>
      <c r="G12" s="468"/>
      <c r="H12" s="471" t="str">
        <f t="shared" si="0"/>
        <v/>
      </c>
      <c r="I12" s="10"/>
      <c r="J12" s="468"/>
      <c r="K12" s="518" t="str">
        <f t="shared" ref="K12" si="1">IF(J12="","",ROUND(I12*(ROUND(J12,2)),2))</f>
        <v/>
      </c>
      <c r="L12" s="604"/>
      <c r="M12" s="469"/>
      <c r="N12" s="470"/>
      <c r="O12" s="604"/>
      <c r="P12" s="469"/>
      <c r="Q12" s="470"/>
      <c r="R12" s="604"/>
      <c r="S12" s="469"/>
      <c r="T12" s="470"/>
      <c r="U12" s="604"/>
      <c r="V12" s="469"/>
      <c r="W12" s="470"/>
    </row>
    <row r="13" spans="1:23" x14ac:dyDescent="0.25">
      <c r="A13" s="605"/>
      <c r="B13" s="12"/>
      <c r="C13" s="653" t="s">
        <v>86</v>
      </c>
      <c r="D13" s="623" t="s">
        <v>4645</v>
      </c>
      <c r="E13" s="624" t="s">
        <v>161</v>
      </c>
      <c r="F13" s="477">
        <v>1</v>
      </c>
      <c r="G13" s="481">
        <f>60000/4</f>
        <v>15000</v>
      </c>
      <c r="H13" s="478">
        <f t="shared" si="0"/>
        <v>15000</v>
      </c>
      <c r="I13" s="477">
        <v>1</v>
      </c>
      <c r="J13" s="511"/>
      <c r="K13" s="518">
        <f>+I13*J13</f>
        <v>0</v>
      </c>
      <c r="L13" s="479"/>
      <c r="M13" s="552"/>
      <c r="N13" s="480"/>
      <c r="O13" s="479"/>
      <c r="P13" s="552"/>
      <c r="Q13" s="480"/>
      <c r="R13" s="479"/>
      <c r="S13" s="552"/>
      <c r="T13" s="480"/>
      <c r="U13" s="479"/>
      <c r="V13" s="552"/>
      <c r="W13" s="480"/>
    </row>
    <row r="14" spans="1:23" x14ac:dyDescent="0.25">
      <c r="A14" s="605"/>
      <c r="B14" s="12"/>
      <c r="C14" s="653" t="s">
        <v>89</v>
      </c>
      <c r="D14" s="623" t="s">
        <v>4646</v>
      </c>
      <c r="E14" s="624" t="s">
        <v>161</v>
      </c>
      <c r="F14" s="477">
        <v>1</v>
      </c>
      <c r="G14" s="481">
        <f>60000/4</f>
        <v>15000</v>
      </c>
      <c r="H14" s="478">
        <f t="shared" si="0"/>
        <v>15000</v>
      </c>
      <c r="I14" s="477">
        <v>1</v>
      </c>
      <c r="J14" s="511"/>
      <c r="K14" s="518">
        <f>+I14*J14</f>
        <v>0</v>
      </c>
      <c r="L14" s="479"/>
      <c r="M14" s="552"/>
      <c r="N14" s="480"/>
      <c r="O14" s="479"/>
      <c r="P14" s="552"/>
      <c r="Q14" s="480"/>
      <c r="R14" s="479"/>
      <c r="S14" s="552"/>
      <c r="T14" s="480"/>
      <c r="U14" s="479"/>
      <c r="V14" s="552"/>
      <c r="W14" s="480"/>
    </row>
    <row r="15" spans="1:23" x14ac:dyDescent="0.25">
      <c r="A15" s="605"/>
      <c r="B15" s="12"/>
      <c r="C15" s="653" t="s">
        <v>17</v>
      </c>
      <c r="D15" s="623" t="s">
        <v>4647</v>
      </c>
      <c r="E15" s="624" t="s">
        <v>34</v>
      </c>
      <c r="F15" s="477">
        <v>1</v>
      </c>
      <c r="G15" s="481">
        <f>120000/4</f>
        <v>30000</v>
      </c>
      <c r="H15" s="478">
        <f t="shared" si="0"/>
        <v>30000</v>
      </c>
      <c r="I15" s="477">
        <v>1</v>
      </c>
      <c r="J15" s="511"/>
      <c r="K15" s="518">
        <f>+I15*J15</f>
        <v>0</v>
      </c>
      <c r="L15" s="479"/>
      <c r="M15" s="552"/>
      <c r="N15" s="480"/>
      <c r="O15" s="479"/>
      <c r="P15" s="552"/>
      <c r="Q15" s="480"/>
      <c r="R15" s="479"/>
      <c r="S15" s="552"/>
      <c r="T15" s="480"/>
      <c r="U15" s="479"/>
      <c r="V15" s="552"/>
      <c r="W15" s="480"/>
    </row>
    <row r="16" spans="1:23" ht="15.6" x14ac:dyDescent="0.25">
      <c r="A16" s="605" t="s">
        <v>141</v>
      </c>
      <c r="B16" s="12"/>
      <c r="C16" s="653"/>
      <c r="D16" s="654" t="s">
        <v>142</v>
      </c>
      <c r="E16" s="10" t="s">
        <v>454</v>
      </c>
      <c r="F16" s="10">
        <v>24</v>
      </c>
      <c r="G16" s="468">
        <v>1125</v>
      </c>
      <c r="H16" s="471">
        <f>F16*G16</f>
        <v>27000</v>
      </c>
      <c r="I16" s="10">
        <v>10</v>
      </c>
      <c r="J16" s="511"/>
      <c r="K16" s="518">
        <f>I16*J16</f>
        <v>0</v>
      </c>
      <c r="L16" s="604"/>
      <c r="M16" s="469"/>
      <c r="N16" s="470"/>
      <c r="O16" s="604"/>
      <c r="P16" s="469"/>
      <c r="Q16" s="470"/>
      <c r="R16" s="604"/>
      <c r="S16" s="469"/>
      <c r="T16" s="470"/>
      <c r="U16" s="604"/>
      <c r="V16" s="469"/>
      <c r="W16" s="470"/>
    </row>
    <row r="17" spans="1:23" x14ac:dyDescent="0.25">
      <c r="A17" s="605"/>
      <c r="B17" s="12"/>
      <c r="C17" s="12"/>
      <c r="D17" s="140"/>
      <c r="E17" s="10"/>
      <c r="F17" s="10"/>
      <c r="G17" s="10"/>
      <c r="H17" s="655"/>
      <c r="I17" s="10"/>
      <c r="J17" s="10"/>
      <c r="K17" s="518"/>
      <c r="L17" s="604"/>
      <c r="M17" s="604"/>
      <c r="N17" s="656"/>
      <c r="O17" s="604"/>
      <c r="P17" s="604"/>
      <c r="Q17" s="656"/>
      <c r="R17" s="604"/>
      <c r="S17" s="604"/>
      <c r="T17" s="656"/>
      <c r="U17" s="604"/>
      <c r="V17" s="604"/>
      <c r="W17" s="656"/>
    </row>
    <row r="18" spans="1:23" ht="13.8" thickBot="1" x14ac:dyDescent="0.3">
      <c r="A18" s="657"/>
      <c r="B18" s="658"/>
      <c r="C18" s="658"/>
      <c r="D18" s="659"/>
      <c r="E18" s="660"/>
      <c r="F18" s="660"/>
      <c r="G18" s="661"/>
      <c r="H18" s="661"/>
      <c r="I18" s="660"/>
      <c r="J18" s="661"/>
      <c r="K18" s="662"/>
      <c r="L18" s="604"/>
      <c r="M18" s="16"/>
      <c r="N18" s="16"/>
      <c r="O18" s="604"/>
      <c r="P18" s="16"/>
      <c r="Q18" s="16"/>
      <c r="R18" s="604"/>
      <c r="S18" s="16"/>
      <c r="T18" s="16"/>
      <c r="U18" s="604"/>
      <c r="V18" s="16"/>
      <c r="W18" s="16"/>
    </row>
    <row r="19" spans="1:23" ht="13.8" thickBot="1" x14ac:dyDescent="0.3">
      <c r="A19" s="635" t="s">
        <v>131</v>
      </c>
      <c r="B19" s="636"/>
      <c r="C19" s="637"/>
      <c r="D19" s="638"/>
      <c r="E19" s="639"/>
      <c r="F19" s="639"/>
      <c r="G19" s="639"/>
      <c r="H19" s="473">
        <f>SUM(H5:H18)</f>
        <v>1223250.0024999999</v>
      </c>
      <c r="I19" s="639"/>
      <c r="J19" s="639"/>
      <c r="K19" s="474">
        <f>SUM(K5:K18)</f>
        <v>0</v>
      </c>
      <c r="L19" s="16"/>
      <c r="M19" s="16"/>
      <c r="N19" s="470"/>
      <c r="O19" s="16"/>
      <c r="P19" s="16"/>
      <c r="Q19" s="470"/>
      <c r="R19" s="16"/>
      <c r="S19" s="16"/>
      <c r="T19" s="470"/>
      <c r="U19" s="16"/>
      <c r="V19" s="16"/>
      <c r="W19" s="470"/>
    </row>
    <row r="20" spans="1:23" x14ac:dyDescent="0.25">
      <c r="A20" s="16"/>
      <c r="B20" s="16"/>
      <c r="C20" s="16"/>
      <c r="D20" s="16"/>
      <c r="E20" s="16"/>
      <c r="F20" s="16"/>
      <c r="G20" s="16"/>
      <c r="H20" s="16"/>
      <c r="I20" s="16"/>
      <c r="J20" s="16"/>
      <c r="K20" s="16"/>
      <c r="L20" s="16"/>
      <c r="M20" s="16"/>
      <c r="N20" s="16"/>
      <c r="O20" s="16"/>
      <c r="P20" s="16"/>
      <c r="Q20" s="16"/>
      <c r="R20" s="16"/>
      <c r="S20" s="16"/>
      <c r="T20" s="16"/>
      <c r="U20" s="16"/>
      <c r="V20" s="16"/>
      <c r="W20" s="16"/>
    </row>
    <row r="22" spans="1:23" x14ac:dyDescent="0.25">
      <c r="K22" s="663"/>
      <c r="N22" s="663"/>
      <c r="Q22" s="663"/>
      <c r="T22" s="663"/>
      <c r="W22" s="663"/>
    </row>
    <row r="23" spans="1:23" x14ac:dyDescent="0.25">
      <c r="K23" s="663"/>
      <c r="N23" s="663"/>
      <c r="Q23" s="663"/>
      <c r="T23" s="663"/>
      <c r="W23" s="663"/>
    </row>
    <row r="24" spans="1:23" x14ac:dyDescent="0.25">
      <c r="K24" s="664"/>
      <c r="N24" s="664"/>
      <c r="Q24" s="664"/>
      <c r="T24" s="664"/>
      <c r="W24" s="664"/>
    </row>
    <row r="155" spans="1:21" x14ac:dyDescent="0.25">
      <c r="F155" s="604" t="s">
        <v>0</v>
      </c>
      <c r="I155" s="604" t="s">
        <v>0</v>
      </c>
      <c r="O155" s="604" t="s">
        <v>0</v>
      </c>
      <c r="R155" s="604" t="s">
        <v>0</v>
      </c>
      <c r="U155" s="604" t="s">
        <v>0</v>
      </c>
    </row>
    <row r="156" spans="1:21" x14ac:dyDescent="0.25">
      <c r="F156" s="604" t="s">
        <v>0</v>
      </c>
      <c r="I156" s="604" t="s">
        <v>0</v>
      </c>
      <c r="O156" s="604" t="s">
        <v>0</v>
      </c>
      <c r="R156" s="604" t="s">
        <v>0</v>
      </c>
      <c r="U156" s="604" t="s">
        <v>0</v>
      </c>
    </row>
    <row r="158" spans="1:21" x14ac:dyDescent="0.25">
      <c r="A158" s="665"/>
    </row>
    <row r="159" spans="1:21" x14ac:dyDescent="0.25">
      <c r="A159" s="665"/>
      <c r="B159" s="666"/>
    </row>
    <row r="160" spans="1:21" x14ac:dyDescent="0.25">
      <c r="A160" s="665"/>
      <c r="B160" s="666"/>
    </row>
    <row r="161" spans="1:5" ht="52.8" x14ac:dyDescent="0.25">
      <c r="A161" s="665" t="s">
        <v>1</v>
      </c>
      <c r="B161" s="666"/>
      <c r="E161" s="667" t="s">
        <v>2</v>
      </c>
    </row>
    <row r="162" spans="1:5" ht="66" x14ac:dyDescent="0.25">
      <c r="A162" s="665"/>
      <c r="B162" s="11" t="s">
        <v>3</v>
      </c>
      <c r="E162" s="668" t="s">
        <v>4</v>
      </c>
    </row>
    <row r="163" spans="1:5" x14ac:dyDescent="0.25">
      <c r="A163" s="665"/>
      <c r="E163" s="668" t="s">
        <v>5</v>
      </c>
    </row>
    <row r="164" spans="1:5" x14ac:dyDescent="0.25">
      <c r="A164" s="665"/>
      <c r="E164" s="668" t="s">
        <v>5</v>
      </c>
    </row>
    <row r="165" spans="1:5" ht="39.6" x14ac:dyDescent="0.25">
      <c r="A165" s="665" t="s">
        <v>6</v>
      </c>
      <c r="E165" s="667" t="s">
        <v>7</v>
      </c>
    </row>
    <row r="166" spans="1:5" ht="26.4" x14ac:dyDescent="0.25">
      <c r="A166" s="665"/>
      <c r="B166" s="11" t="s">
        <v>8</v>
      </c>
      <c r="E166" s="668" t="s">
        <v>9</v>
      </c>
    </row>
    <row r="167" spans="1:5" ht="26.4" x14ac:dyDescent="0.25">
      <c r="A167" s="665"/>
      <c r="B167" s="666" t="s">
        <v>10</v>
      </c>
      <c r="E167" s="668" t="s">
        <v>11</v>
      </c>
    </row>
    <row r="168" spans="1:5" ht="39.6" x14ac:dyDescent="0.25">
      <c r="A168" s="665"/>
      <c r="B168" s="666" t="s">
        <v>12</v>
      </c>
      <c r="E168" s="668" t="s">
        <v>13</v>
      </c>
    </row>
    <row r="169" spans="1:5" ht="51" x14ac:dyDescent="0.25">
      <c r="A169" s="665" t="s">
        <v>14</v>
      </c>
      <c r="B169" s="666"/>
      <c r="E169" s="669" t="s">
        <v>15</v>
      </c>
    </row>
    <row r="170" spans="1:5" x14ac:dyDescent="0.25">
      <c r="A170" s="665"/>
      <c r="B170" s="666" t="s">
        <v>16</v>
      </c>
    </row>
    <row r="171" spans="1:5" x14ac:dyDescent="0.25">
      <c r="A171" s="665"/>
      <c r="B171" s="666"/>
    </row>
    <row r="172" spans="1:5" x14ac:dyDescent="0.25">
      <c r="A172" s="665"/>
      <c r="B172" s="666"/>
    </row>
    <row r="173" spans="1:5" x14ac:dyDescent="0.25">
      <c r="A173" s="665"/>
      <c r="B173" s="666"/>
    </row>
    <row r="174" spans="1:5" x14ac:dyDescent="0.25">
      <c r="A174" s="665"/>
      <c r="B174" s="666"/>
    </row>
    <row r="175" spans="1:5" x14ac:dyDescent="0.25">
      <c r="B175" s="11" t="s">
        <v>20</v>
      </c>
    </row>
  </sheetData>
  <sheetProtection algorithmName="SHA-512" hashValue="H+bkAtTVYuC4C8Ask8roQrQ4WWm0G/G+DT4O4oGMPQJAeSVeMrWIOdfsA2VDNXDwkbqaGaBji/dNxzRX+3iFbQ==" saltValue="X3+o5O9u/q6i/j8TNjEfUQ==" spinCount="100000" sheet="1" objects="1" scenarios="1"/>
  <mergeCells count="7">
    <mergeCell ref="U1:W1"/>
    <mergeCell ref="E1:H1"/>
    <mergeCell ref="B1:D1"/>
    <mergeCell ref="I1:K1"/>
    <mergeCell ref="O1:Q1"/>
    <mergeCell ref="R1:T1"/>
    <mergeCell ref="L1:N1"/>
  </mergeCells>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A5CD-2178-42C0-BFE0-08B0E1528B84}">
  <sheetPr codeName="Sheet28"/>
  <dimension ref="A1:I1048314"/>
  <sheetViews>
    <sheetView view="pageBreakPreview" topLeftCell="A16" zoomScaleNormal="100" zoomScaleSheetLayoutView="100" workbookViewId="0">
      <selection activeCell="H14" sqref="H14"/>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2138</v>
      </c>
      <c r="B1" s="37"/>
      <c r="C1" s="37"/>
      <c r="D1" s="37"/>
      <c r="E1" s="1082" t="s">
        <v>2139</v>
      </c>
      <c r="F1" s="1082"/>
      <c r="G1" s="1082"/>
      <c r="H1" s="1082"/>
    </row>
    <row r="2" spans="1:9" x14ac:dyDescent="0.25">
      <c r="A2" s="39" t="s">
        <v>23</v>
      </c>
      <c r="B2" s="39"/>
      <c r="C2" s="39"/>
      <c r="D2" s="40" t="s">
        <v>24</v>
      </c>
      <c r="E2" s="40" t="s">
        <v>25</v>
      </c>
      <c r="F2" s="40" t="s">
        <v>26</v>
      </c>
      <c r="G2" s="40" t="s">
        <v>27</v>
      </c>
      <c r="H2" s="40" t="s">
        <v>28</v>
      </c>
      <c r="I2" s="192" t="s">
        <v>29</v>
      </c>
    </row>
    <row r="3" spans="1:9" x14ac:dyDescent="0.25">
      <c r="A3" s="41"/>
      <c r="B3" s="41"/>
      <c r="C3" s="41"/>
      <c r="D3" s="42"/>
      <c r="E3" s="5"/>
      <c r="F3" s="5"/>
      <c r="G3" s="5"/>
      <c r="H3" s="4"/>
    </row>
    <row r="4" spans="1:9" ht="39.6" x14ac:dyDescent="0.25">
      <c r="A4" s="125" t="s">
        <v>2140</v>
      </c>
      <c r="B4" s="125"/>
      <c r="C4" s="125"/>
      <c r="D4" s="98" t="s">
        <v>2141</v>
      </c>
      <c r="E4" s="80"/>
      <c r="F4" s="15"/>
      <c r="G4" s="124"/>
      <c r="H4" s="123"/>
    </row>
    <row r="5" spans="1:9" ht="26.4" x14ac:dyDescent="0.25">
      <c r="A5" s="125"/>
      <c r="B5" s="125" t="s">
        <v>2142</v>
      </c>
      <c r="C5" s="125"/>
      <c r="D5" s="218" t="s">
        <v>2143</v>
      </c>
      <c r="E5" s="80" t="s">
        <v>0</v>
      </c>
      <c r="F5" s="105"/>
      <c r="G5" s="120"/>
      <c r="H5" s="65">
        <f t="shared" ref="H5:H13" si="0">F5*G5</f>
        <v>0</v>
      </c>
      <c r="I5" s="193" t="s">
        <v>36</v>
      </c>
    </row>
    <row r="6" spans="1:9" ht="26.4" x14ac:dyDescent="0.25">
      <c r="A6" s="125"/>
      <c r="B6" s="125" t="s">
        <v>2144</v>
      </c>
      <c r="C6" s="125"/>
      <c r="D6" s="218" t="s">
        <v>2145</v>
      </c>
      <c r="E6" s="80" t="s">
        <v>0</v>
      </c>
      <c r="F6" s="105"/>
      <c r="G6" s="120"/>
      <c r="H6" s="65">
        <f t="shared" si="0"/>
        <v>0</v>
      </c>
      <c r="I6" s="193" t="s">
        <v>36</v>
      </c>
    </row>
    <row r="7" spans="1:9" ht="26.4" x14ac:dyDescent="0.25">
      <c r="A7" s="125"/>
      <c r="B7" s="125" t="s">
        <v>2146</v>
      </c>
      <c r="C7" s="125"/>
      <c r="D7" s="218" t="s">
        <v>2147</v>
      </c>
      <c r="E7" s="80" t="s">
        <v>0</v>
      </c>
      <c r="F7" s="105"/>
      <c r="G7" s="120"/>
      <c r="H7" s="65">
        <f t="shared" si="0"/>
        <v>0</v>
      </c>
      <c r="I7" s="193" t="s">
        <v>36</v>
      </c>
    </row>
    <row r="8" spans="1:9" ht="26.4" x14ac:dyDescent="0.25">
      <c r="A8" s="125"/>
      <c r="B8" s="125" t="s">
        <v>2148</v>
      </c>
      <c r="C8" s="125"/>
      <c r="D8" s="218" t="s">
        <v>2149</v>
      </c>
      <c r="E8" s="80" t="s">
        <v>0</v>
      </c>
      <c r="F8" s="105"/>
      <c r="G8" s="120"/>
      <c r="H8" s="65">
        <f t="shared" si="0"/>
        <v>0</v>
      </c>
      <c r="I8" s="193" t="s">
        <v>36</v>
      </c>
    </row>
    <row r="9" spans="1:9" ht="26.4" x14ac:dyDescent="0.25">
      <c r="A9" s="125"/>
      <c r="B9" s="125" t="s">
        <v>2150</v>
      </c>
      <c r="C9" s="125"/>
      <c r="D9" s="218" t="s">
        <v>2151</v>
      </c>
      <c r="E9" s="80" t="s">
        <v>0</v>
      </c>
      <c r="F9" s="105"/>
      <c r="G9" s="120"/>
      <c r="H9" s="65">
        <f t="shared" si="0"/>
        <v>0</v>
      </c>
      <c r="I9" s="193" t="s">
        <v>36</v>
      </c>
    </row>
    <row r="10" spans="1:9" ht="26.4" x14ac:dyDescent="0.25">
      <c r="A10" s="125"/>
      <c r="B10" s="125" t="s">
        <v>2152</v>
      </c>
      <c r="C10" s="125"/>
      <c r="D10" s="56" t="s">
        <v>2153</v>
      </c>
      <c r="E10" s="80" t="s">
        <v>560</v>
      </c>
      <c r="F10" s="105"/>
      <c r="G10" s="120"/>
      <c r="H10" s="65">
        <f t="shared" si="0"/>
        <v>0</v>
      </c>
    </row>
    <row r="11" spans="1:9" ht="26.4" x14ac:dyDescent="0.25">
      <c r="A11" s="125"/>
      <c r="B11" s="125" t="s">
        <v>2154</v>
      </c>
      <c r="C11" s="125"/>
      <c r="D11" s="56" t="s">
        <v>2133</v>
      </c>
      <c r="E11" s="80" t="s">
        <v>0</v>
      </c>
      <c r="F11" s="105"/>
      <c r="G11" s="120"/>
      <c r="H11" s="65">
        <f t="shared" si="0"/>
        <v>0</v>
      </c>
    </row>
    <row r="12" spans="1:9" x14ac:dyDescent="0.25">
      <c r="A12" s="125"/>
      <c r="B12" s="125" t="s">
        <v>2155</v>
      </c>
      <c r="C12" s="125"/>
      <c r="D12" s="56" t="s">
        <v>2135</v>
      </c>
      <c r="E12" s="80" t="s">
        <v>1202</v>
      </c>
      <c r="F12" s="105"/>
      <c r="G12" s="120"/>
      <c r="H12" s="65">
        <f t="shared" si="0"/>
        <v>0</v>
      </c>
    </row>
    <row r="13" spans="1:9" x14ac:dyDescent="0.25">
      <c r="A13" s="125" t="s">
        <v>2156</v>
      </c>
      <c r="B13" s="125"/>
      <c r="C13" s="125"/>
      <c r="D13" s="98" t="s">
        <v>2157</v>
      </c>
      <c r="E13" s="80" t="s">
        <v>0</v>
      </c>
      <c r="F13" s="105"/>
      <c r="G13" s="120"/>
      <c r="H13" s="65">
        <f t="shared" si="0"/>
        <v>0</v>
      </c>
    </row>
    <row r="14" spans="1:9" ht="26.4" x14ac:dyDescent="0.25">
      <c r="A14" s="125" t="s">
        <v>2158</v>
      </c>
      <c r="B14" s="125"/>
      <c r="C14" s="125"/>
      <c r="D14" s="98" t="s">
        <v>2159</v>
      </c>
      <c r="E14" s="80"/>
      <c r="F14" s="15"/>
      <c r="G14" s="124"/>
      <c r="H14" s="123"/>
    </row>
    <row r="15" spans="1:9" ht="26.4" x14ac:dyDescent="0.25">
      <c r="A15" s="77"/>
      <c r="B15" s="125" t="s">
        <v>2160</v>
      </c>
      <c r="C15" s="125"/>
      <c r="D15" s="218" t="s">
        <v>2161</v>
      </c>
      <c r="E15" s="80" t="s">
        <v>351</v>
      </c>
      <c r="F15" s="105"/>
      <c r="G15" s="120"/>
      <c r="H15" s="65">
        <f>F15*G15</f>
        <v>0</v>
      </c>
      <c r="I15" s="193" t="s">
        <v>36</v>
      </c>
    </row>
    <row r="16" spans="1:9" ht="26.4" x14ac:dyDescent="0.25">
      <c r="A16" s="125"/>
      <c r="B16" s="125" t="s">
        <v>2162</v>
      </c>
      <c r="C16" s="125"/>
      <c r="D16" s="218" t="s">
        <v>2163</v>
      </c>
      <c r="E16" s="80" t="s">
        <v>1202</v>
      </c>
      <c r="F16" s="105"/>
      <c r="G16" s="120"/>
      <c r="H16" s="65">
        <f>F16*G16</f>
        <v>0</v>
      </c>
    </row>
    <row r="17" spans="1:9" ht="52.8" x14ac:dyDescent="0.25">
      <c r="A17" s="125"/>
      <c r="B17" s="125" t="s">
        <v>2164</v>
      </c>
      <c r="C17" s="125"/>
      <c r="D17" s="218" t="s">
        <v>2165</v>
      </c>
      <c r="E17" s="80" t="s">
        <v>351</v>
      </c>
      <c r="F17" s="105"/>
      <c r="G17" s="120"/>
      <c r="H17" s="65">
        <f>F17*G17</f>
        <v>0</v>
      </c>
      <c r="I17" s="193" t="s">
        <v>36</v>
      </c>
    </row>
    <row r="18" spans="1:9" ht="26.4" x14ac:dyDescent="0.25">
      <c r="A18" s="125"/>
      <c r="B18" s="125" t="s">
        <v>2166</v>
      </c>
      <c r="C18" s="125"/>
      <c r="D18" s="221" t="s">
        <v>2167</v>
      </c>
      <c r="E18" s="15" t="s">
        <v>60</v>
      </c>
      <c r="F18" s="105"/>
      <c r="G18" s="120"/>
      <c r="H18" s="65">
        <f>F18*G18</f>
        <v>0</v>
      </c>
    </row>
    <row r="19" spans="1:9" ht="26.4" x14ac:dyDescent="0.25">
      <c r="A19" s="125" t="s">
        <v>2168</v>
      </c>
      <c r="B19" s="125"/>
      <c r="C19" s="125"/>
      <c r="D19" s="103" t="s">
        <v>2169</v>
      </c>
      <c r="E19" s="80"/>
      <c r="F19" s="15"/>
      <c r="G19" s="124"/>
      <c r="H19" s="123"/>
    </row>
    <row r="20" spans="1:9" ht="26.4" x14ac:dyDescent="0.25">
      <c r="A20" s="125"/>
      <c r="B20" s="125" t="s">
        <v>2170</v>
      </c>
      <c r="C20" s="125"/>
      <c r="D20" s="218" t="s">
        <v>2171</v>
      </c>
      <c r="E20" s="80" t="s">
        <v>351</v>
      </c>
      <c r="F20" s="105"/>
      <c r="G20" s="120"/>
      <c r="H20" s="65">
        <f>F20*G20</f>
        <v>0</v>
      </c>
      <c r="I20" s="193" t="s">
        <v>36</v>
      </c>
    </row>
    <row r="21" spans="1:9" ht="52.8" x14ac:dyDescent="0.25">
      <c r="A21" s="125"/>
      <c r="B21" s="125" t="s">
        <v>2172</v>
      </c>
      <c r="C21" s="125"/>
      <c r="D21" s="218" t="s">
        <v>2173</v>
      </c>
      <c r="E21" s="80" t="s">
        <v>351</v>
      </c>
      <c r="F21" s="105"/>
      <c r="G21" s="120"/>
      <c r="H21" s="65">
        <f>F21*G21</f>
        <v>0</v>
      </c>
      <c r="I21" s="193" t="s">
        <v>36</v>
      </c>
    </row>
    <row r="22" spans="1:9" ht="26.4" x14ac:dyDescent="0.25">
      <c r="A22" s="125"/>
      <c r="B22" s="125" t="s">
        <v>2174</v>
      </c>
      <c r="C22" s="125"/>
      <c r="D22" s="104" t="s">
        <v>2167</v>
      </c>
      <c r="E22" s="80" t="s">
        <v>351</v>
      </c>
      <c r="F22" s="105"/>
      <c r="G22" s="120"/>
      <c r="H22" s="65">
        <f>F22*G22</f>
        <v>0</v>
      </c>
    </row>
    <row r="23" spans="1:9" x14ac:dyDescent="0.25">
      <c r="A23" s="125" t="s">
        <v>2175</v>
      </c>
      <c r="B23" s="125"/>
      <c r="C23" s="125"/>
      <c r="D23" s="103" t="s">
        <v>2176</v>
      </c>
      <c r="E23" s="15"/>
      <c r="F23" s="15"/>
      <c r="G23" s="124"/>
      <c r="H23" s="123"/>
    </row>
    <row r="24" spans="1:9" x14ac:dyDescent="0.25">
      <c r="A24" s="125"/>
      <c r="B24" s="125" t="s">
        <v>2177</v>
      </c>
      <c r="C24" s="125"/>
      <c r="D24" s="104" t="s">
        <v>2178</v>
      </c>
      <c r="E24" s="80" t="s">
        <v>351</v>
      </c>
      <c r="F24" s="105"/>
      <c r="G24" s="120"/>
      <c r="H24" s="65">
        <f>F24*G24</f>
        <v>0</v>
      </c>
    </row>
    <row r="25" spans="1:9" x14ac:dyDescent="0.25">
      <c r="A25" s="125"/>
      <c r="B25" s="125" t="s">
        <v>2179</v>
      </c>
      <c r="C25" s="125"/>
      <c r="D25" s="104" t="s">
        <v>2180</v>
      </c>
      <c r="E25" s="80" t="s">
        <v>351</v>
      </c>
      <c r="F25" s="105"/>
      <c r="G25" s="120"/>
      <c r="H25" s="65">
        <f>F25*G25</f>
        <v>0</v>
      </c>
    </row>
    <row r="26" spans="1:9" ht="26.4" x14ac:dyDescent="0.25">
      <c r="A26" s="125" t="s">
        <v>2181</v>
      </c>
      <c r="B26" s="125"/>
      <c r="C26" s="125"/>
      <c r="D26" s="98" t="s">
        <v>2060</v>
      </c>
      <c r="E26" s="15"/>
      <c r="F26" s="15"/>
      <c r="G26" s="124"/>
      <c r="H26" s="123"/>
    </row>
    <row r="27" spans="1:9" ht="15.6" x14ac:dyDescent="0.25">
      <c r="A27" s="125"/>
      <c r="B27" s="125" t="s">
        <v>2182</v>
      </c>
      <c r="C27" s="125"/>
      <c r="D27" s="56" t="s">
        <v>2183</v>
      </c>
      <c r="E27" s="15" t="s">
        <v>454</v>
      </c>
      <c r="F27" s="105"/>
      <c r="G27" s="120"/>
      <c r="H27" s="65">
        <f>F27*G27</f>
        <v>0</v>
      </c>
    </row>
    <row r="28" spans="1:9" x14ac:dyDescent="0.25">
      <c r="A28" s="125"/>
      <c r="B28" s="125" t="s">
        <v>2184</v>
      </c>
      <c r="C28" s="125"/>
      <c r="D28" s="56" t="s">
        <v>2185</v>
      </c>
      <c r="E28" s="15"/>
      <c r="F28" s="15"/>
      <c r="G28" s="124"/>
      <c r="H28" s="123"/>
    </row>
    <row r="29" spans="1:9" ht="15.6" x14ac:dyDescent="0.25">
      <c r="A29" s="125"/>
      <c r="B29" s="125"/>
      <c r="C29" s="125" t="s">
        <v>86</v>
      </c>
      <c r="D29" s="104" t="s">
        <v>2063</v>
      </c>
      <c r="E29" s="15" t="s">
        <v>454</v>
      </c>
      <c r="F29" s="105"/>
      <c r="G29" s="120"/>
      <c r="H29" s="65">
        <f>F29*G29</f>
        <v>0</v>
      </c>
    </row>
    <row r="30" spans="1:9" ht="26.4" x14ac:dyDescent="0.25">
      <c r="A30" s="125" t="s">
        <v>2186</v>
      </c>
      <c r="B30" s="125"/>
      <c r="C30" s="125"/>
      <c r="D30" s="98" t="s">
        <v>2070</v>
      </c>
      <c r="E30" s="24" t="s">
        <v>1202</v>
      </c>
      <c r="F30" s="105"/>
      <c r="G30" s="120"/>
      <c r="H30" s="65">
        <f>F30*G30</f>
        <v>0</v>
      </c>
    </row>
    <row r="31" spans="1:9" x14ac:dyDescent="0.25">
      <c r="A31" s="125" t="s">
        <v>2187</v>
      </c>
      <c r="B31" s="125"/>
      <c r="C31" s="125"/>
      <c r="D31" s="114" t="s">
        <v>2091</v>
      </c>
      <c r="E31" s="15"/>
      <c r="F31" s="15"/>
      <c r="G31" s="124"/>
      <c r="H31" s="123"/>
    </row>
    <row r="32" spans="1:9" x14ac:dyDescent="0.25">
      <c r="A32" s="125"/>
      <c r="B32" s="125" t="s">
        <v>2188</v>
      </c>
      <c r="C32" s="125"/>
      <c r="D32" s="56" t="s">
        <v>2093</v>
      </c>
      <c r="E32" s="15" t="s">
        <v>619</v>
      </c>
      <c r="F32" s="105"/>
      <c r="G32" s="120"/>
      <c r="H32" s="65">
        <f>F32*G32</f>
        <v>0</v>
      </c>
    </row>
    <row r="33" spans="1:9" x14ac:dyDescent="0.25">
      <c r="A33" s="76"/>
      <c r="B33" s="125" t="s">
        <v>2189</v>
      </c>
      <c r="C33" s="125"/>
      <c r="D33" s="56" t="s">
        <v>2095</v>
      </c>
      <c r="E33" s="15" t="s">
        <v>619</v>
      </c>
      <c r="F33" s="105"/>
      <c r="G33" s="120"/>
      <c r="H33" s="65">
        <f>F33*G33</f>
        <v>0</v>
      </c>
    </row>
    <row r="34" spans="1:9" x14ac:dyDescent="0.25">
      <c r="A34" s="125"/>
      <c r="B34" s="125" t="s">
        <v>2190</v>
      </c>
      <c r="C34" s="125"/>
      <c r="D34" s="56" t="s">
        <v>2097</v>
      </c>
      <c r="E34" s="80" t="s">
        <v>560</v>
      </c>
      <c r="F34" s="105"/>
      <c r="G34" s="120"/>
      <c r="H34" s="65">
        <f>F34*G34</f>
        <v>0</v>
      </c>
    </row>
    <row r="35" spans="1:9" x14ac:dyDescent="0.25">
      <c r="A35" s="125"/>
      <c r="B35" s="125"/>
      <c r="C35" s="125"/>
      <c r="D35" s="131" t="s">
        <v>929</v>
      </c>
      <c r="E35" s="24"/>
      <c r="F35" s="105"/>
      <c r="G35" s="105"/>
      <c r="H35" s="122"/>
    </row>
    <row r="36" spans="1:9" x14ac:dyDescent="0.25">
      <c r="A36" s="125"/>
      <c r="B36" s="125"/>
      <c r="C36" s="125"/>
      <c r="D36" s="131"/>
      <c r="E36" s="46"/>
      <c r="F36" s="105"/>
      <c r="G36" s="105"/>
      <c r="H36" s="119"/>
      <c r="I36" s="210" t="s">
        <v>130</v>
      </c>
    </row>
    <row r="37" spans="1:9" x14ac:dyDescent="0.25">
      <c r="A37" s="56"/>
      <c r="B37" s="56"/>
      <c r="C37" s="56"/>
      <c r="D37" s="54"/>
      <c r="E37" s="15"/>
      <c r="F37" s="105"/>
      <c r="G37" s="105"/>
      <c r="H37" s="122"/>
    </row>
    <row r="38" spans="1:9" x14ac:dyDescent="0.25">
      <c r="A38" s="111" t="s">
        <v>131</v>
      </c>
      <c r="B38" s="111"/>
      <c r="C38" s="111"/>
      <c r="D38" s="111"/>
      <c r="E38" s="115"/>
      <c r="F38" s="117"/>
      <c r="G38" s="117"/>
      <c r="H38" s="112">
        <f>SUM(H23:H37)</f>
        <v>0</v>
      </c>
    </row>
    <row r="45" spans="1:9" x14ac:dyDescent="0.25">
      <c r="A45" s="197"/>
      <c r="B45" s="197"/>
      <c r="C45" s="197"/>
      <c r="D45" s="145"/>
      <c r="E45" s="198"/>
      <c r="F45" s="157"/>
      <c r="G45" s="199"/>
      <c r="H45" s="200"/>
    </row>
    <row r="46" spans="1:9" x14ac:dyDescent="0.25">
      <c r="A46" s="197"/>
      <c r="B46" s="197"/>
      <c r="C46" s="197"/>
      <c r="D46" s="145"/>
      <c r="E46" s="198"/>
      <c r="F46" s="201"/>
      <c r="G46" s="202"/>
      <c r="H46" s="200"/>
    </row>
    <row r="47" spans="1:9" x14ac:dyDescent="0.25">
      <c r="A47" s="197"/>
      <c r="B47" s="197"/>
      <c r="C47" s="197"/>
      <c r="D47" s="145"/>
      <c r="E47" s="203"/>
      <c r="F47" s="157"/>
      <c r="G47" s="199"/>
      <c r="H47" s="200"/>
    </row>
    <row r="48" spans="1:9" x14ac:dyDescent="0.25">
      <c r="A48" s="197"/>
      <c r="B48" s="197"/>
      <c r="C48" s="197"/>
      <c r="D48" s="145"/>
      <c r="E48" s="198"/>
      <c r="F48" s="157"/>
      <c r="G48" s="199"/>
      <c r="H48" s="200"/>
    </row>
    <row r="49" spans="1:8" x14ac:dyDescent="0.25">
      <c r="A49" s="204"/>
      <c r="B49" s="197"/>
      <c r="C49" s="197"/>
      <c r="D49" s="145"/>
      <c r="E49" s="201"/>
      <c r="F49" s="201"/>
      <c r="G49" s="202"/>
      <c r="H49" s="205"/>
    </row>
    <row r="50" spans="1:8" x14ac:dyDescent="0.25">
      <c r="A50" s="197"/>
      <c r="B50" s="197"/>
      <c r="C50" s="197"/>
      <c r="D50" s="206"/>
      <c r="E50" s="203"/>
      <c r="F50" s="157"/>
      <c r="G50" s="199"/>
      <c r="H50" s="200"/>
    </row>
    <row r="51" spans="1:8" x14ac:dyDescent="0.25">
      <c r="A51" s="197"/>
      <c r="B51" s="197"/>
      <c r="C51" s="197"/>
      <c r="D51" s="179"/>
      <c r="E51" s="203"/>
      <c r="F51" s="157"/>
      <c r="G51" s="199"/>
      <c r="H51" s="200"/>
    </row>
    <row r="52" spans="1:8" x14ac:dyDescent="0.25">
      <c r="A52" s="204"/>
      <c r="B52" s="197"/>
      <c r="C52" s="197"/>
      <c r="D52" s="63"/>
      <c r="E52" s="201"/>
      <c r="F52" s="201"/>
      <c r="G52" s="202"/>
      <c r="H52" s="205"/>
    </row>
    <row r="53" spans="1:8" x14ac:dyDescent="0.25">
      <c r="A53" s="197"/>
      <c r="B53" s="197"/>
      <c r="C53" s="197"/>
      <c r="D53" s="64"/>
      <c r="E53" s="203"/>
      <c r="F53" s="157"/>
      <c r="G53" s="199"/>
      <c r="H53" s="200"/>
    </row>
    <row r="54" spans="1:8" x14ac:dyDescent="0.25">
      <c r="A54" s="197"/>
      <c r="B54" s="197"/>
      <c r="C54" s="197"/>
      <c r="D54" s="64"/>
      <c r="E54" s="203"/>
      <c r="F54" s="157"/>
      <c r="G54" s="199"/>
      <c r="H54" s="200"/>
    </row>
    <row r="55" spans="1:8" x14ac:dyDescent="0.25">
      <c r="A55" s="204"/>
      <c r="B55" s="197"/>
      <c r="C55" s="197"/>
      <c r="D55" s="145"/>
      <c r="E55" s="201"/>
      <c r="F55" s="201"/>
      <c r="G55" s="202"/>
      <c r="H55" s="205"/>
    </row>
    <row r="56" spans="1:8" x14ac:dyDescent="0.25">
      <c r="A56" s="197"/>
      <c r="B56" s="197"/>
      <c r="C56" s="197"/>
      <c r="D56" s="207"/>
      <c r="E56" s="201"/>
      <c r="F56" s="157"/>
      <c r="G56" s="199"/>
      <c r="H56" s="200"/>
    </row>
    <row r="57" spans="1:8" x14ac:dyDescent="0.25">
      <c r="A57" s="197"/>
      <c r="B57" s="197"/>
      <c r="C57" s="197"/>
      <c r="D57" s="207"/>
      <c r="E57" s="201"/>
      <c r="F57" s="201"/>
      <c r="G57" s="202"/>
      <c r="H57" s="205"/>
    </row>
    <row r="58" spans="1:8" x14ac:dyDescent="0.25">
      <c r="A58" s="197"/>
      <c r="B58" s="197"/>
      <c r="C58" s="197"/>
      <c r="D58" s="64"/>
      <c r="E58" s="201"/>
      <c r="F58" s="201"/>
      <c r="G58" s="202"/>
      <c r="H58" s="205"/>
    </row>
    <row r="59" spans="1:8" x14ac:dyDescent="0.25">
      <c r="A59" s="197"/>
      <c r="B59" s="197"/>
      <c r="C59" s="197"/>
      <c r="D59" s="208"/>
      <c r="E59" s="201"/>
      <c r="F59" s="157"/>
      <c r="G59" s="199"/>
      <c r="H59" s="200"/>
    </row>
    <row r="60" spans="1:8" x14ac:dyDescent="0.25">
      <c r="A60" s="204"/>
      <c r="B60" s="197"/>
      <c r="C60" s="197"/>
      <c r="D60" s="145"/>
      <c r="E60" s="198"/>
      <c r="F60" s="157"/>
      <c r="G60" s="199"/>
      <c r="H60" s="200"/>
    </row>
    <row r="61" spans="1:8" x14ac:dyDescent="0.25">
      <c r="A61" s="204"/>
      <c r="B61" s="197"/>
      <c r="C61" s="197"/>
      <c r="D61" s="209"/>
      <c r="E61" s="201"/>
      <c r="F61" s="201"/>
      <c r="G61" s="202"/>
      <c r="H61" s="205"/>
    </row>
    <row r="62" spans="1:8" x14ac:dyDescent="0.25">
      <c r="A62" s="197"/>
      <c r="B62" s="197"/>
      <c r="C62" s="197"/>
      <c r="D62" s="207"/>
      <c r="E62" s="201"/>
      <c r="F62" s="157"/>
      <c r="G62" s="199"/>
      <c r="H62" s="200"/>
    </row>
    <row r="63" spans="1:8" x14ac:dyDescent="0.25">
      <c r="A63" s="179"/>
      <c r="B63" s="197"/>
      <c r="C63" s="197"/>
      <c r="D63" s="207"/>
      <c r="E63" s="201"/>
      <c r="F63" s="157"/>
      <c r="G63" s="199"/>
      <c r="H63" s="200"/>
    </row>
    <row r="64" spans="1:8" x14ac:dyDescent="0.25">
      <c r="A64" s="197"/>
      <c r="B64" s="197"/>
      <c r="C64" s="197"/>
      <c r="D64" s="207"/>
      <c r="E64" s="203"/>
      <c r="F64" s="157"/>
      <c r="G64" s="199"/>
      <c r="H64" s="200"/>
    </row>
    <row r="1048314" spans="5:5" x14ac:dyDescent="0.25">
      <c r="E1048314" s="48"/>
    </row>
  </sheetData>
  <mergeCells count="1">
    <mergeCell ref="E1:H1"/>
  </mergeCells>
  <phoneticPr fontId="10" type="noConversion"/>
  <pageMargins left="0.75" right="0.75" top="1" bottom="1" header="0.5" footer="0.5"/>
  <pageSetup paperSize="9" scale="57"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2A5A-80E2-41D0-9BC4-7E21A2F40ECA}">
  <sheetPr codeName="Sheet29"/>
  <dimension ref="A1:Q1048324"/>
  <sheetViews>
    <sheetView view="pageBreakPreview" topLeftCell="A25"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17" ht="48" customHeight="1" x14ac:dyDescent="0.25">
      <c r="A1" s="36" t="s">
        <v>2191</v>
      </c>
      <c r="B1" s="37"/>
      <c r="C1" s="37"/>
      <c r="D1" s="1082" t="s">
        <v>2192</v>
      </c>
      <c r="E1" s="1082"/>
      <c r="F1" s="1082"/>
      <c r="G1" s="1082"/>
    </row>
    <row r="2" spans="1:17" x14ac:dyDescent="0.25">
      <c r="A2" s="39" t="s">
        <v>23</v>
      </c>
      <c r="B2" s="39"/>
      <c r="C2" s="40" t="s">
        <v>24</v>
      </c>
      <c r="D2" s="40" t="s">
        <v>25</v>
      </c>
      <c r="E2" s="40" t="s">
        <v>26</v>
      </c>
      <c r="F2" s="40" t="s">
        <v>27</v>
      </c>
      <c r="G2" s="40" t="s">
        <v>28</v>
      </c>
      <c r="H2" s="192" t="s">
        <v>29</v>
      </c>
    </row>
    <row r="3" spans="1:17" x14ac:dyDescent="0.25">
      <c r="A3" s="41"/>
      <c r="B3" s="41"/>
      <c r="C3" s="42"/>
      <c r="D3" s="5"/>
      <c r="E3" s="5"/>
      <c r="F3" s="5"/>
      <c r="G3" s="4"/>
    </row>
    <row r="4" spans="1:17" x14ac:dyDescent="0.25">
      <c r="A4" s="125"/>
      <c r="B4" s="125"/>
      <c r="C4" s="56"/>
      <c r="D4" s="15"/>
      <c r="E4" s="15"/>
      <c r="F4" s="15"/>
      <c r="G4" s="14"/>
    </row>
    <row r="5" spans="1:17" x14ac:dyDescent="0.25">
      <c r="A5" s="125" t="s">
        <v>2193</v>
      </c>
      <c r="B5" s="125"/>
      <c r="C5" s="98" t="s">
        <v>2194</v>
      </c>
      <c r="D5" s="80"/>
      <c r="E5" s="15"/>
      <c r="F5" s="15"/>
      <c r="G5" s="122"/>
    </row>
    <row r="6" spans="1:17" ht="15.6" x14ac:dyDescent="0.25">
      <c r="A6" s="125"/>
      <c r="B6" s="125" t="s">
        <v>2195</v>
      </c>
      <c r="C6" s="56" t="s">
        <v>2196</v>
      </c>
      <c r="D6" s="15" t="s">
        <v>60</v>
      </c>
      <c r="E6" s="105"/>
      <c r="F6" s="120"/>
      <c r="G6" s="65">
        <f>E6*F6</f>
        <v>0</v>
      </c>
    </row>
    <row r="7" spans="1:17" ht="15.6" x14ac:dyDescent="0.25">
      <c r="A7" s="125"/>
      <c r="B7" s="125" t="s">
        <v>2197</v>
      </c>
      <c r="C7" s="56" t="s">
        <v>647</v>
      </c>
      <c r="D7" s="15" t="s">
        <v>60</v>
      </c>
      <c r="E7" s="105"/>
      <c r="F7" s="120"/>
      <c r="G7" s="65">
        <f>E7*F7</f>
        <v>0</v>
      </c>
    </row>
    <row r="8" spans="1:17" ht="15.6" x14ac:dyDescent="0.25">
      <c r="A8" s="125"/>
      <c r="B8" s="125" t="s">
        <v>2198</v>
      </c>
      <c r="C8" s="56" t="s">
        <v>2199</v>
      </c>
      <c r="D8" s="15" t="s">
        <v>60</v>
      </c>
      <c r="E8" s="105"/>
      <c r="F8" s="120"/>
      <c r="G8" s="65">
        <f>E8*F8</f>
        <v>0</v>
      </c>
    </row>
    <row r="9" spans="1:17" ht="26.4" x14ac:dyDescent="0.25">
      <c r="A9" s="125" t="s">
        <v>2200</v>
      </c>
      <c r="B9" s="125"/>
      <c r="C9" s="98" t="s">
        <v>2201</v>
      </c>
      <c r="D9" s="15" t="s">
        <v>60</v>
      </c>
      <c r="E9" s="105"/>
      <c r="F9" s="120"/>
      <c r="G9" s="65">
        <f>E9*F9</f>
        <v>0</v>
      </c>
    </row>
    <row r="10" spans="1:17" ht="26.4" x14ac:dyDescent="0.25">
      <c r="A10" s="125" t="s">
        <v>2202</v>
      </c>
      <c r="B10" s="125"/>
      <c r="C10" s="98" t="s">
        <v>2203</v>
      </c>
      <c r="D10" s="15" t="s">
        <v>60</v>
      </c>
      <c r="E10" s="105"/>
      <c r="F10" s="120"/>
      <c r="G10" s="65">
        <f>E10*F10</f>
        <v>0</v>
      </c>
    </row>
    <row r="11" spans="1:17" x14ac:dyDescent="0.25">
      <c r="A11" s="125" t="s">
        <v>2204</v>
      </c>
      <c r="B11" s="125"/>
      <c r="C11" s="98" t="s">
        <v>2205</v>
      </c>
      <c r="D11" s="80"/>
      <c r="E11" s="15"/>
      <c r="F11" s="124"/>
      <c r="G11" s="123"/>
    </row>
    <row r="12" spans="1:17" x14ac:dyDescent="0.25">
      <c r="A12" s="125"/>
      <c r="B12" s="125" t="s">
        <v>2206</v>
      </c>
      <c r="C12" s="218" t="s">
        <v>2207</v>
      </c>
      <c r="D12" s="80" t="s">
        <v>351</v>
      </c>
      <c r="E12" s="105"/>
      <c r="F12" s="120"/>
      <c r="G12" s="65">
        <f>E12*F12</f>
        <v>0</v>
      </c>
      <c r="H12" s="193" t="s">
        <v>36</v>
      </c>
    </row>
    <row r="13" spans="1:17" x14ac:dyDescent="0.25">
      <c r="A13" s="125"/>
      <c r="B13" s="125" t="s">
        <v>2208</v>
      </c>
      <c r="C13" s="218" t="s">
        <v>2209</v>
      </c>
      <c r="D13" s="80" t="s">
        <v>351</v>
      </c>
      <c r="E13" s="105"/>
      <c r="F13" s="120"/>
      <c r="G13" s="65">
        <f>E13*F13</f>
        <v>0</v>
      </c>
      <c r="H13" s="193" t="s">
        <v>36</v>
      </c>
      <c r="Q13"/>
    </row>
    <row r="14" spans="1:17" ht="26.4" x14ac:dyDescent="0.25">
      <c r="A14" s="125" t="s">
        <v>2210</v>
      </c>
      <c r="B14" s="125"/>
      <c r="C14" s="98" t="s">
        <v>2211</v>
      </c>
      <c r="D14" s="15" t="s">
        <v>454</v>
      </c>
      <c r="E14" s="105"/>
      <c r="F14" s="120"/>
      <c r="G14" s="65">
        <f>E14*F14</f>
        <v>0</v>
      </c>
    </row>
    <row r="15" spans="1:17" ht="26.4" x14ac:dyDescent="0.25">
      <c r="A15" s="125" t="s">
        <v>2212</v>
      </c>
      <c r="B15" s="125"/>
      <c r="C15" s="98" t="s">
        <v>2213</v>
      </c>
      <c r="D15" s="15" t="s">
        <v>60</v>
      </c>
      <c r="E15" s="105"/>
      <c r="F15" s="120"/>
      <c r="G15" s="65">
        <f>E15*F15</f>
        <v>0</v>
      </c>
    </row>
    <row r="16" spans="1:17" ht="26.4" x14ac:dyDescent="0.25">
      <c r="A16" s="125" t="s">
        <v>2214</v>
      </c>
      <c r="B16" s="125"/>
      <c r="C16" s="98" t="s">
        <v>2215</v>
      </c>
      <c r="D16" s="80" t="s">
        <v>351</v>
      </c>
      <c r="E16" s="105"/>
      <c r="F16" s="120"/>
      <c r="G16" s="65">
        <f>E16*F16</f>
        <v>0</v>
      </c>
    </row>
    <row r="17" spans="1:8" ht="26.4" x14ac:dyDescent="0.25">
      <c r="A17" s="125" t="s">
        <v>2216</v>
      </c>
      <c r="B17" s="125"/>
      <c r="C17" s="98" t="s">
        <v>2217</v>
      </c>
      <c r="D17" s="132"/>
      <c r="E17" s="15"/>
      <c r="F17" s="124"/>
      <c r="G17" s="123"/>
    </row>
    <row r="18" spans="1:8" x14ac:dyDescent="0.25">
      <c r="A18" s="125"/>
      <c r="B18" s="125" t="s">
        <v>2218</v>
      </c>
      <c r="C18" s="218" t="s">
        <v>2219</v>
      </c>
      <c r="D18" s="80" t="s">
        <v>0</v>
      </c>
      <c r="E18" s="105"/>
      <c r="F18" s="120"/>
      <c r="G18" s="65">
        <f>E18*F18</f>
        <v>0</v>
      </c>
      <c r="H18" s="193" t="s">
        <v>36</v>
      </c>
    </row>
    <row r="19" spans="1:8" ht="26.4" x14ac:dyDescent="0.25">
      <c r="A19" s="125" t="s">
        <v>2220</v>
      </c>
      <c r="B19" s="125"/>
      <c r="C19" s="98" t="s">
        <v>2221</v>
      </c>
      <c r="D19" s="80"/>
      <c r="E19" s="15"/>
      <c r="F19" s="124"/>
      <c r="G19" s="123"/>
    </row>
    <row r="20" spans="1:8" ht="15.6" x14ac:dyDescent="0.25">
      <c r="A20" s="125"/>
      <c r="B20" s="125" t="s">
        <v>2222</v>
      </c>
      <c r="C20" s="56" t="s">
        <v>2223</v>
      </c>
      <c r="D20" s="15" t="s">
        <v>60</v>
      </c>
      <c r="E20" s="105"/>
      <c r="F20" s="120"/>
      <c r="G20" s="65">
        <f>E20*F20</f>
        <v>0</v>
      </c>
    </row>
    <row r="21" spans="1:8" ht="15.6" x14ac:dyDescent="0.25">
      <c r="A21" s="125"/>
      <c r="B21" s="125" t="s">
        <v>2224</v>
      </c>
      <c r="C21" s="56" t="s">
        <v>1427</v>
      </c>
      <c r="D21" s="15" t="s">
        <v>60</v>
      </c>
      <c r="E21" s="105"/>
      <c r="F21" s="120"/>
      <c r="G21" s="65">
        <f>E21*F21</f>
        <v>0</v>
      </c>
    </row>
    <row r="22" spans="1:8" ht="15.6" x14ac:dyDescent="0.25">
      <c r="A22" s="125"/>
      <c r="B22" s="125" t="s">
        <v>1255</v>
      </c>
      <c r="C22" s="56" t="s">
        <v>1434</v>
      </c>
      <c r="D22" s="15" t="s">
        <v>60</v>
      </c>
      <c r="E22" s="105"/>
      <c r="F22" s="120"/>
      <c r="G22" s="65">
        <f>E22*F22</f>
        <v>0</v>
      </c>
    </row>
    <row r="23" spans="1:8" ht="26.4" x14ac:dyDescent="0.25">
      <c r="A23" s="125" t="s">
        <v>2225</v>
      </c>
      <c r="B23" s="125"/>
      <c r="C23" s="98" t="s">
        <v>2226</v>
      </c>
      <c r="D23" s="80"/>
      <c r="E23" s="15"/>
      <c r="F23" s="124"/>
      <c r="G23" s="123"/>
    </row>
    <row r="24" spans="1:8" ht="15.6" x14ac:dyDescent="0.25">
      <c r="A24" s="125"/>
      <c r="B24" s="125" t="s">
        <v>2227</v>
      </c>
      <c r="C24" s="56" t="s">
        <v>2228</v>
      </c>
      <c r="D24" s="15" t="s">
        <v>454</v>
      </c>
      <c r="E24" s="105"/>
      <c r="F24" s="120"/>
      <c r="G24" s="65">
        <f t="shared" ref="G24:G29" si="0">E24*F24</f>
        <v>0</v>
      </c>
    </row>
    <row r="25" spans="1:8" ht="26.4" x14ac:dyDescent="0.25">
      <c r="A25" s="125"/>
      <c r="B25" s="125" t="s">
        <v>2229</v>
      </c>
      <c r="C25" s="218" t="s">
        <v>2230</v>
      </c>
      <c r="D25" s="15" t="s">
        <v>454</v>
      </c>
      <c r="E25" s="105"/>
      <c r="F25" s="120"/>
      <c r="G25" s="65">
        <f t="shared" si="0"/>
        <v>0</v>
      </c>
      <c r="H25" s="193" t="s">
        <v>36</v>
      </c>
    </row>
    <row r="26" spans="1:8" ht="26.4" x14ac:dyDescent="0.25">
      <c r="A26" s="125"/>
      <c r="B26" s="125" t="s">
        <v>2231</v>
      </c>
      <c r="C26" s="218" t="s">
        <v>2232</v>
      </c>
      <c r="D26" s="15" t="s">
        <v>454</v>
      </c>
      <c r="E26" s="105"/>
      <c r="F26" s="120"/>
      <c r="G26" s="65">
        <f t="shared" si="0"/>
        <v>0</v>
      </c>
      <c r="H26" s="193" t="s">
        <v>36</v>
      </c>
    </row>
    <row r="27" spans="1:8" ht="39.6" x14ac:dyDescent="0.25">
      <c r="A27" s="125"/>
      <c r="B27" s="125" t="s">
        <v>2233</v>
      </c>
      <c r="C27" s="218" t="s">
        <v>2234</v>
      </c>
      <c r="D27" s="15" t="s">
        <v>454</v>
      </c>
      <c r="E27" s="105"/>
      <c r="F27" s="120"/>
      <c r="G27" s="65">
        <f t="shared" si="0"/>
        <v>0</v>
      </c>
      <c r="H27" s="193" t="s">
        <v>36</v>
      </c>
    </row>
    <row r="28" spans="1:8" ht="26.4" x14ac:dyDescent="0.25">
      <c r="A28" s="125"/>
      <c r="B28" s="125" t="s">
        <v>2235</v>
      </c>
      <c r="C28" s="218" t="s">
        <v>2236</v>
      </c>
      <c r="D28" s="80" t="s">
        <v>619</v>
      </c>
      <c r="E28" s="105"/>
      <c r="F28" s="120"/>
      <c r="G28" s="65">
        <f t="shared" si="0"/>
        <v>0</v>
      </c>
      <c r="H28" s="193" t="s">
        <v>36</v>
      </c>
    </row>
    <row r="29" spans="1:8" ht="26.4" x14ac:dyDescent="0.25">
      <c r="A29" s="125"/>
      <c r="B29" s="125" t="s">
        <v>2237</v>
      </c>
      <c r="C29" s="218" t="s">
        <v>2238</v>
      </c>
      <c r="D29" s="15" t="s">
        <v>60</v>
      </c>
      <c r="E29" s="105"/>
      <c r="F29" s="120"/>
      <c r="G29" s="65">
        <f t="shared" si="0"/>
        <v>0</v>
      </c>
    </row>
    <row r="30" spans="1:8" ht="26.4" x14ac:dyDescent="0.25">
      <c r="A30" s="125" t="s">
        <v>2239</v>
      </c>
      <c r="B30" s="125"/>
      <c r="C30" s="184" t="s">
        <v>2240</v>
      </c>
      <c r="D30" s="80"/>
      <c r="E30" s="15"/>
      <c r="F30" s="124"/>
      <c r="G30" s="123"/>
    </row>
    <row r="31" spans="1:8" ht="26.4" x14ac:dyDescent="0.25">
      <c r="A31" s="125"/>
      <c r="B31" s="125" t="s">
        <v>2241</v>
      </c>
      <c r="C31" s="218" t="s">
        <v>2242</v>
      </c>
      <c r="D31" s="15" t="s">
        <v>454</v>
      </c>
      <c r="E31" s="105"/>
      <c r="F31" s="120"/>
      <c r="G31" s="65">
        <f>E31*F31</f>
        <v>0</v>
      </c>
      <c r="H31" s="193" t="s">
        <v>36</v>
      </c>
    </row>
    <row r="32" spans="1:8" ht="26.4" x14ac:dyDescent="0.25">
      <c r="A32" s="125"/>
      <c r="B32" s="125" t="s">
        <v>2243</v>
      </c>
      <c r="C32" s="218" t="s">
        <v>2244</v>
      </c>
      <c r="D32" s="15" t="s">
        <v>454</v>
      </c>
      <c r="E32" s="105"/>
      <c r="F32" s="120"/>
      <c r="G32" s="65">
        <f>E32*F32</f>
        <v>0</v>
      </c>
      <c r="H32" s="193" t="s">
        <v>36</v>
      </c>
    </row>
    <row r="33" spans="1:8" x14ac:dyDescent="0.25">
      <c r="A33" s="125" t="s">
        <v>2245</v>
      </c>
      <c r="B33" s="125"/>
      <c r="C33" s="103" t="s">
        <v>2176</v>
      </c>
      <c r="D33" s="80"/>
      <c r="E33" s="15"/>
      <c r="F33" s="124"/>
      <c r="G33" s="123"/>
    </row>
    <row r="34" spans="1:8" x14ac:dyDescent="0.25">
      <c r="A34" s="125"/>
      <c r="B34" s="125" t="s">
        <v>2246</v>
      </c>
      <c r="C34" s="104" t="s">
        <v>2178</v>
      </c>
      <c r="D34" s="80" t="s">
        <v>351</v>
      </c>
      <c r="E34" s="105"/>
      <c r="F34" s="120"/>
      <c r="G34" s="65">
        <f>E34*F34</f>
        <v>0</v>
      </c>
    </row>
    <row r="35" spans="1:8" x14ac:dyDescent="0.25">
      <c r="A35" s="125"/>
      <c r="B35" s="125" t="s">
        <v>2247</v>
      </c>
      <c r="C35" s="104" t="s">
        <v>2180</v>
      </c>
      <c r="D35" s="80" t="s">
        <v>351</v>
      </c>
      <c r="E35" s="105"/>
      <c r="F35" s="120"/>
      <c r="G35" s="65">
        <f>E35*F35</f>
        <v>0</v>
      </c>
    </row>
    <row r="36" spans="1:8" ht="26.4" x14ac:dyDescent="0.25">
      <c r="A36" s="125" t="s">
        <v>2248</v>
      </c>
      <c r="B36" s="125"/>
      <c r="C36" s="98" t="s">
        <v>2060</v>
      </c>
      <c r="D36" s="80"/>
      <c r="E36" s="15"/>
      <c r="F36" s="124"/>
      <c r="G36" s="123"/>
    </row>
    <row r="37" spans="1:8" ht="26.4" x14ac:dyDescent="0.25">
      <c r="A37" s="125"/>
      <c r="B37" s="125" t="s">
        <v>2249</v>
      </c>
      <c r="C37" s="218" t="s">
        <v>2250</v>
      </c>
      <c r="D37" s="15" t="s">
        <v>454</v>
      </c>
      <c r="E37" s="105"/>
      <c r="F37" s="120"/>
      <c r="G37" s="65">
        <f>E37*F37</f>
        <v>0</v>
      </c>
      <c r="H37" s="193" t="s">
        <v>36</v>
      </c>
    </row>
    <row r="38" spans="1:8" ht="15.6" x14ac:dyDescent="0.25">
      <c r="A38" s="125"/>
      <c r="B38" s="125" t="s">
        <v>2251</v>
      </c>
      <c r="C38" s="56" t="s">
        <v>2185</v>
      </c>
      <c r="D38" s="15" t="s">
        <v>454</v>
      </c>
      <c r="E38" s="105"/>
      <c r="F38" s="120"/>
      <c r="G38" s="65">
        <f>E38*F38</f>
        <v>0</v>
      </c>
    </row>
    <row r="39" spans="1:8" ht="26.4" x14ac:dyDescent="0.25">
      <c r="A39" s="125" t="s">
        <v>2252</v>
      </c>
      <c r="B39" s="125"/>
      <c r="C39" s="98" t="s">
        <v>2070</v>
      </c>
      <c r="D39" s="80" t="s">
        <v>1202</v>
      </c>
      <c r="E39" s="105"/>
      <c r="F39" s="120"/>
      <c r="G39" s="65">
        <f>E39*F39</f>
        <v>0</v>
      </c>
    </row>
    <row r="40" spans="1:8" x14ac:dyDescent="0.25">
      <c r="A40" s="125" t="s">
        <v>2253</v>
      </c>
      <c r="B40" s="125"/>
      <c r="C40" s="98" t="s">
        <v>2091</v>
      </c>
      <c r="D40" s="80"/>
      <c r="E40" s="15"/>
      <c r="F40" s="124"/>
      <c r="G40" s="123"/>
    </row>
    <row r="41" spans="1:8" x14ac:dyDescent="0.25">
      <c r="A41" s="125"/>
      <c r="B41" s="125" t="s">
        <v>2254</v>
      </c>
      <c r="C41" s="56" t="s">
        <v>2093</v>
      </c>
      <c r="D41" s="80" t="s">
        <v>619</v>
      </c>
      <c r="E41" s="105"/>
      <c r="F41" s="120"/>
      <c r="G41" s="65">
        <f>E41*F41</f>
        <v>0</v>
      </c>
    </row>
    <row r="42" spans="1:8" x14ac:dyDescent="0.25">
      <c r="A42" s="125"/>
      <c r="B42" s="125" t="s">
        <v>2255</v>
      </c>
      <c r="C42" s="56" t="s">
        <v>2095</v>
      </c>
      <c r="D42" s="80" t="s">
        <v>619</v>
      </c>
      <c r="E42" s="105"/>
      <c r="F42" s="120"/>
      <c r="G42" s="65">
        <f>E42*F42</f>
        <v>0</v>
      </c>
    </row>
    <row r="43" spans="1:8" x14ac:dyDescent="0.25">
      <c r="A43" s="125"/>
      <c r="B43" s="125" t="s">
        <v>2256</v>
      </c>
      <c r="C43" s="56" t="s">
        <v>2097</v>
      </c>
      <c r="D43" s="80" t="s">
        <v>560</v>
      </c>
      <c r="E43" s="105"/>
      <c r="F43" s="120"/>
      <c r="G43" s="65">
        <f>E43*F43</f>
        <v>0</v>
      </c>
    </row>
    <row r="44" spans="1:8" ht="26.4" x14ac:dyDescent="0.25">
      <c r="A44" s="125" t="s">
        <v>2257</v>
      </c>
      <c r="B44" s="125"/>
      <c r="C44" s="98" t="s">
        <v>2258</v>
      </c>
      <c r="D44" s="15" t="s">
        <v>454</v>
      </c>
      <c r="E44" s="105"/>
      <c r="F44" s="120"/>
      <c r="G44" s="65">
        <f>E44*F44</f>
        <v>0</v>
      </c>
    </row>
    <row r="45" spans="1:8" x14ac:dyDescent="0.25">
      <c r="A45" s="125"/>
      <c r="B45" s="125"/>
      <c r="C45" s="98"/>
      <c r="D45" s="80"/>
      <c r="E45" s="15"/>
      <c r="F45" s="124"/>
      <c r="G45" s="123"/>
    </row>
    <row r="46" spans="1:8" x14ac:dyDescent="0.25">
      <c r="A46" s="125"/>
      <c r="B46" s="125"/>
      <c r="C46" s="98"/>
      <c r="D46" s="80"/>
      <c r="E46" s="15"/>
      <c r="F46" s="124"/>
      <c r="G46" s="123"/>
      <c r="H46" s="210" t="s">
        <v>130</v>
      </c>
    </row>
    <row r="47" spans="1:8" x14ac:dyDescent="0.25">
      <c r="A47" s="56"/>
      <c r="B47" s="56"/>
      <c r="C47" s="54"/>
      <c r="D47" s="15"/>
      <c r="E47" s="15"/>
      <c r="F47" s="124"/>
      <c r="G47" s="123"/>
    </row>
    <row r="48" spans="1:8" x14ac:dyDescent="0.25">
      <c r="A48" s="111" t="s">
        <v>131</v>
      </c>
      <c r="B48" s="111"/>
      <c r="C48" s="111"/>
      <c r="D48" s="115"/>
      <c r="E48" s="118"/>
      <c r="F48" s="130"/>
      <c r="G48" s="112">
        <f>SUM(G5:G47)</f>
        <v>0</v>
      </c>
    </row>
    <row r="1048324" spans="4:4" x14ac:dyDescent="0.25">
      <c r="D104832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EEC3-A62D-4573-A304-7593CF4AA374}">
  <sheetPr codeName="Sheet30"/>
  <dimension ref="A1:H1048284"/>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2259</v>
      </c>
      <c r="B1" s="37"/>
      <c r="C1" s="37"/>
      <c r="D1" s="1082" t="s">
        <v>2260</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4"/>
      <c r="F3" s="4"/>
      <c r="G3" s="4"/>
    </row>
    <row r="4" spans="1:8" x14ac:dyDescent="0.25">
      <c r="A4" s="125"/>
      <c r="B4" s="125"/>
      <c r="C4" s="56"/>
      <c r="D4" s="15"/>
      <c r="E4" s="14"/>
      <c r="F4" s="14"/>
      <c r="G4" s="14"/>
    </row>
    <row r="5" spans="1:8" ht="26.4" x14ac:dyDescent="0.25">
      <c r="A5" s="125" t="s">
        <v>2261</v>
      </c>
      <c r="B5" s="125"/>
      <c r="C5" s="98" t="s">
        <v>2262</v>
      </c>
      <c r="D5" s="133" t="s">
        <v>2263</v>
      </c>
      <c r="E5" s="56"/>
      <c r="F5" s="121"/>
      <c r="G5" s="65">
        <f>E5*F5</f>
        <v>0</v>
      </c>
    </row>
    <row r="6" spans="1:8" x14ac:dyDescent="0.25">
      <c r="A6" s="125"/>
      <c r="B6" s="125"/>
      <c r="C6" s="98"/>
      <c r="D6" s="24"/>
      <c r="E6" s="14"/>
      <c r="F6" s="14"/>
      <c r="G6" s="122"/>
      <c r="H6" s="210" t="s">
        <v>130</v>
      </c>
    </row>
    <row r="7" spans="1:8" x14ac:dyDescent="0.25">
      <c r="A7" s="56"/>
      <c r="B7" s="56"/>
      <c r="C7" s="54"/>
      <c r="D7" s="15"/>
      <c r="E7" s="14"/>
      <c r="F7" s="14"/>
      <c r="G7" s="122"/>
    </row>
    <row r="8" spans="1:8" x14ac:dyDescent="0.25">
      <c r="A8" s="111" t="s">
        <v>131</v>
      </c>
      <c r="B8" s="111"/>
      <c r="C8" s="111"/>
      <c r="D8" s="115"/>
      <c r="E8" s="116"/>
      <c r="F8" s="116"/>
      <c r="G8" s="112">
        <f>SUM(G5:G7)</f>
        <v>0</v>
      </c>
    </row>
    <row r="1048284" spans="4:4" x14ac:dyDescent="0.25">
      <c r="D1048284" s="48"/>
    </row>
  </sheetData>
  <mergeCells count="1">
    <mergeCell ref="D1:G1"/>
  </mergeCells>
  <pageMargins left="0.75" right="0.75" top="1" bottom="1" header="0.5" footer="0.5"/>
  <pageSetup paperSize="9" scale="5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9619-20D3-4255-9B3E-07641AB848F8}">
  <sheetPr codeName="Sheet31"/>
  <dimension ref="A1:H1048285"/>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2264</v>
      </c>
      <c r="B1" s="37"/>
      <c r="C1" s="37"/>
      <c r="D1" s="1082" t="s">
        <v>2265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2266</v>
      </c>
      <c r="B5" s="125"/>
      <c r="C5" s="98" t="s">
        <v>2267</v>
      </c>
      <c r="D5" s="15" t="s">
        <v>454</v>
      </c>
      <c r="E5" s="105"/>
      <c r="F5" s="120"/>
      <c r="G5" s="65">
        <f>E5*F5</f>
        <v>0</v>
      </c>
    </row>
    <row r="6" spans="1:8" x14ac:dyDescent="0.25">
      <c r="A6" s="125"/>
      <c r="B6" s="125"/>
      <c r="C6" s="98"/>
      <c r="D6" s="24"/>
      <c r="E6" s="15"/>
      <c r="F6" s="15"/>
      <c r="G6" s="122"/>
    </row>
    <row r="7" spans="1:8" x14ac:dyDescent="0.25">
      <c r="A7" s="125"/>
      <c r="B7" s="125"/>
      <c r="C7" s="98"/>
      <c r="D7" s="24"/>
      <c r="E7" s="15"/>
      <c r="F7" s="15"/>
      <c r="G7" s="122"/>
      <c r="H7" s="210" t="s">
        <v>130</v>
      </c>
    </row>
    <row r="8" spans="1:8" x14ac:dyDescent="0.25">
      <c r="A8" s="56"/>
      <c r="B8" s="56"/>
      <c r="C8" s="54"/>
      <c r="D8" s="15"/>
      <c r="E8" s="15"/>
      <c r="F8" s="15"/>
      <c r="G8" s="122"/>
    </row>
    <row r="9" spans="1:8" x14ac:dyDescent="0.25">
      <c r="A9" s="111" t="s">
        <v>131</v>
      </c>
      <c r="B9" s="111"/>
      <c r="C9" s="111"/>
      <c r="D9" s="115"/>
      <c r="E9" s="118"/>
      <c r="F9" s="118"/>
      <c r="G9" s="112">
        <f>SUM(G5:G8)</f>
        <v>0</v>
      </c>
    </row>
    <row r="1048285" spans="4:4" x14ac:dyDescent="0.25">
      <c r="D1048285" s="48"/>
    </row>
  </sheetData>
  <mergeCells count="1">
    <mergeCell ref="D1:G1"/>
  </mergeCells>
  <pageMargins left="0.75" right="0.75" top="1" bottom="1" header="0.5" footer="0.5"/>
  <pageSetup paperSize="9" scale="5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6D0B-8FE4-47FA-96B4-D1A3796C17DA}">
  <sheetPr codeName="Sheet32"/>
  <dimension ref="A1:H1048285"/>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2268</v>
      </c>
      <c r="B1" s="37"/>
      <c r="C1" s="37"/>
      <c r="D1" s="1082" t="s">
        <v>2269</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2270</v>
      </c>
      <c r="B5" s="125"/>
      <c r="C5" s="134" t="s">
        <v>2271</v>
      </c>
      <c r="D5" s="15" t="s">
        <v>454</v>
      </c>
      <c r="E5" s="105"/>
      <c r="F5" s="120"/>
      <c r="G5" s="65">
        <f>E5*F5</f>
        <v>0</v>
      </c>
    </row>
    <row r="6" spans="1:8" x14ac:dyDescent="0.25">
      <c r="A6" s="125"/>
      <c r="B6" s="125"/>
      <c r="C6" s="98"/>
      <c r="D6" s="24"/>
      <c r="E6" s="15"/>
      <c r="F6" s="15"/>
      <c r="G6" s="122"/>
    </row>
    <row r="7" spans="1:8" x14ac:dyDescent="0.25">
      <c r="A7" s="125"/>
      <c r="B7" s="125"/>
      <c r="C7" s="98"/>
      <c r="D7" s="24"/>
      <c r="E7" s="15"/>
      <c r="F7" s="15"/>
      <c r="G7" s="122"/>
      <c r="H7" s="210" t="s">
        <v>130</v>
      </c>
    </row>
    <row r="8" spans="1:8" x14ac:dyDescent="0.25">
      <c r="A8" s="56"/>
      <c r="B8" s="56"/>
      <c r="C8" s="54"/>
      <c r="D8" s="15"/>
      <c r="E8" s="15"/>
      <c r="F8" s="15"/>
      <c r="G8" s="122"/>
    </row>
    <row r="9" spans="1:8" x14ac:dyDescent="0.25">
      <c r="A9" s="111" t="s">
        <v>131</v>
      </c>
      <c r="B9" s="111"/>
      <c r="C9" s="111"/>
      <c r="D9" s="115"/>
      <c r="E9" s="118"/>
      <c r="F9" s="118"/>
      <c r="G9" s="112">
        <f>SUM(G5:G8)</f>
        <v>0</v>
      </c>
    </row>
    <row r="1048285" spans="4:4" x14ac:dyDescent="0.25">
      <c r="D1048285" s="48"/>
    </row>
  </sheetData>
  <mergeCells count="1">
    <mergeCell ref="D1:G1"/>
  </mergeCells>
  <pageMargins left="0.75" right="0.75" top="1" bottom="1" header="0.5" footer="0.5"/>
  <pageSetup paperSize="9" scale="5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269F-43CD-44D0-A5B4-A4A2AB7A47E0}">
  <sheetPr codeName="Sheet34"/>
  <dimension ref="A1:I1048298"/>
  <sheetViews>
    <sheetView view="pageBreakPreview" zoomScaleNormal="100" zoomScaleSheetLayoutView="100" workbookViewId="0">
      <selection activeCell="I20" sqref="I20"/>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2291</v>
      </c>
      <c r="B1" s="37"/>
      <c r="C1" s="37"/>
      <c r="D1" s="37"/>
      <c r="E1" s="1082" t="s">
        <v>2292</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t="26.4" x14ac:dyDescent="0.25">
      <c r="A5" s="125" t="s">
        <v>2293</v>
      </c>
      <c r="B5" s="125"/>
      <c r="C5" s="126"/>
      <c r="D5" s="98" t="s">
        <v>2294</v>
      </c>
      <c r="E5" s="15"/>
      <c r="F5" s="15"/>
      <c r="G5" s="15"/>
      <c r="H5" s="122"/>
    </row>
    <row r="6" spans="1:9" x14ac:dyDescent="0.25">
      <c r="A6" s="125"/>
      <c r="B6" s="125" t="s">
        <v>2295</v>
      </c>
      <c r="C6" s="126"/>
      <c r="D6" s="56" t="s">
        <v>2296</v>
      </c>
      <c r="E6" s="24"/>
      <c r="F6" s="15"/>
      <c r="G6" s="15"/>
      <c r="H6" s="122"/>
    </row>
    <row r="7" spans="1:9" ht="26.4" x14ac:dyDescent="0.25">
      <c r="A7" s="125"/>
      <c r="B7" s="125"/>
      <c r="C7" s="126" t="s">
        <v>86</v>
      </c>
      <c r="D7" s="218" t="s">
        <v>2297</v>
      </c>
      <c r="E7" s="24" t="s">
        <v>1202</v>
      </c>
      <c r="F7" s="105"/>
      <c r="G7" s="120"/>
      <c r="H7" s="65">
        <f>F7*G7</f>
        <v>0</v>
      </c>
      <c r="I7" s="193" t="s">
        <v>36</v>
      </c>
    </row>
    <row r="8" spans="1:9" x14ac:dyDescent="0.25">
      <c r="A8" s="125"/>
      <c r="B8" s="125" t="s">
        <v>2298</v>
      </c>
      <c r="C8" s="126"/>
      <c r="D8" s="218" t="s">
        <v>2299</v>
      </c>
      <c r="E8" s="24"/>
      <c r="F8" s="15"/>
      <c r="G8" s="124"/>
      <c r="H8" s="123"/>
    </row>
    <row r="9" spans="1:9" ht="26.4" x14ac:dyDescent="0.25">
      <c r="A9" s="125"/>
      <c r="B9" s="125"/>
      <c r="C9" s="126" t="s">
        <v>86</v>
      </c>
      <c r="D9" s="218" t="s">
        <v>2297</v>
      </c>
      <c r="E9" s="24" t="s">
        <v>1202</v>
      </c>
      <c r="F9" s="105"/>
      <c r="G9" s="120"/>
      <c r="H9" s="65">
        <f>F9*G9</f>
        <v>0</v>
      </c>
      <c r="I9" s="193" t="s">
        <v>36</v>
      </c>
    </row>
    <row r="10" spans="1:9" x14ac:dyDescent="0.25">
      <c r="A10" s="125"/>
      <c r="B10" s="125" t="s">
        <v>2300</v>
      </c>
      <c r="C10" s="126"/>
      <c r="D10" s="218" t="s">
        <v>2301</v>
      </c>
      <c r="E10" s="24" t="s">
        <v>1202</v>
      </c>
      <c r="F10" s="105"/>
      <c r="G10" s="120"/>
      <c r="H10" s="65">
        <f>F10*G10</f>
        <v>0</v>
      </c>
    </row>
    <row r="11" spans="1:9" ht="26.4" x14ac:dyDescent="0.25">
      <c r="A11" s="125"/>
      <c r="B11" s="125" t="s">
        <v>2302</v>
      </c>
      <c r="C11" s="126"/>
      <c r="D11" s="218" t="s">
        <v>2303</v>
      </c>
      <c r="E11" s="24" t="s">
        <v>1202</v>
      </c>
      <c r="F11" s="105"/>
      <c r="G11" s="120"/>
      <c r="H11" s="65">
        <f>F11*G11</f>
        <v>0</v>
      </c>
      <c r="I11" s="193" t="s">
        <v>36</v>
      </c>
    </row>
    <row r="12" spans="1:9" ht="26.4" x14ac:dyDescent="0.25">
      <c r="A12" s="125" t="s">
        <v>2304</v>
      </c>
      <c r="B12" s="125"/>
      <c r="C12" s="126"/>
      <c r="D12" s="184" t="s">
        <v>2305</v>
      </c>
      <c r="E12" s="15"/>
      <c r="F12" s="15"/>
      <c r="G12" s="124"/>
      <c r="H12" s="123"/>
    </row>
    <row r="13" spans="1:9" x14ac:dyDescent="0.25">
      <c r="A13" s="125"/>
      <c r="B13" s="125" t="s">
        <v>2306</v>
      </c>
      <c r="C13" s="126"/>
      <c r="D13" s="218" t="s">
        <v>2296</v>
      </c>
      <c r="E13" s="15"/>
      <c r="F13" s="15"/>
      <c r="G13" s="124"/>
      <c r="H13" s="123"/>
    </row>
    <row r="14" spans="1:9" ht="26.4" x14ac:dyDescent="0.25">
      <c r="A14" s="125"/>
      <c r="B14" s="125"/>
      <c r="C14" s="126" t="s">
        <v>86</v>
      </c>
      <c r="D14" s="218" t="s">
        <v>2297</v>
      </c>
      <c r="E14" s="24" t="s">
        <v>1202</v>
      </c>
      <c r="F14" s="105"/>
      <c r="G14" s="120"/>
      <c r="H14" s="65">
        <f>F14*G14</f>
        <v>0</v>
      </c>
      <c r="I14" s="193" t="s">
        <v>36</v>
      </c>
    </row>
    <row r="15" spans="1:9" x14ac:dyDescent="0.25">
      <c r="A15" s="125"/>
      <c r="B15" s="125" t="s">
        <v>2307</v>
      </c>
      <c r="C15" s="126"/>
      <c r="D15" s="218" t="s">
        <v>2299</v>
      </c>
      <c r="E15" s="15"/>
      <c r="F15" s="15"/>
      <c r="G15" s="124"/>
      <c r="H15" s="123"/>
    </row>
    <row r="16" spans="1:9" ht="26.4" x14ac:dyDescent="0.25">
      <c r="A16" s="125"/>
      <c r="B16" s="125"/>
      <c r="C16" s="126" t="s">
        <v>86</v>
      </c>
      <c r="D16" s="218" t="s">
        <v>2297</v>
      </c>
      <c r="E16" s="24" t="s">
        <v>1202</v>
      </c>
      <c r="F16" s="105"/>
      <c r="G16" s="120"/>
      <c r="H16" s="65">
        <f>F16*G16</f>
        <v>0</v>
      </c>
      <c r="I16" s="193" t="s">
        <v>36</v>
      </c>
    </row>
    <row r="17" spans="1:9" x14ac:dyDescent="0.25">
      <c r="A17" s="125"/>
      <c r="B17" s="125" t="s">
        <v>2308</v>
      </c>
      <c r="C17" s="126"/>
      <c r="D17" s="218" t="s">
        <v>2309</v>
      </c>
      <c r="E17" s="24" t="s">
        <v>1202</v>
      </c>
      <c r="F17" s="105"/>
      <c r="G17" s="120"/>
      <c r="H17" s="65">
        <f>F17*G17</f>
        <v>0</v>
      </c>
    </row>
    <row r="18" spans="1:9" ht="26.4" x14ac:dyDescent="0.25">
      <c r="A18" s="125"/>
      <c r="B18" s="125" t="s">
        <v>2310</v>
      </c>
      <c r="C18" s="126"/>
      <c r="D18" s="218" t="s">
        <v>2303</v>
      </c>
      <c r="E18" s="24" t="s">
        <v>1202</v>
      </c>
      <c r="F18" s="105"/>
      <c r="G18" s="120"/>
      <c r="H18" s="65">
        <f>F18*G18</f>
        <v>0</v>
      </c>
      <c r="I18" s="193" t="s">
        <v>36</v>
      </c>
    </row>
    <row r="19" spans="1:9" x14ac:dyDescent="0.25">
      <c r="A19" s="125"/>
      <c r="B19" s="125"/>
      <c r="C19" s="126"/>
      <c r="D19" s="113"/>
      <c r="E19" s="15"/>
      <c r="F19" s="15"/>
      <c r="G19" s="124"/>
      <c r="H19" s="123"/>
    </row>
    <row r="20" spans="1:9" x14ac:dyDescent="0.25">
      <c r="A20" s="125"/>
      <c r="B20" s="125"/>
      <c r="C20" s="126"/>
      <c r="D20" s="101"/>
      <c r="E20" s="15"/>
      <c r="F20" s="15"/>
      <c r="G20" s="124"/>
      <c r="H20" s="123"/>
      <c r="I20" s="210" t="s">
        <v>130</v>
      </c>
    </row>
    <row r="21" spans="1:9" x14ac:dyDescent="0.25">
      <c r="A21" s="56"/>
      <c r="B21" s="56"/>
      <c r="C21" s="105"/>
      <c r="D21" s="54"/>
      <c r="E21" s="15"/>
      <c r="F21" s="15"/>
      <c r="G21" s="124"/>
      <c r="H21" s="123"/>
    </row>
    <row r="22" spans="1:9" x14ac:dyDescent="0.25">
      <c r="A22" s="111" t="s">
        <v>131</v>
      </c>
      <c r="B22" s="111"/>
      <c r="C22" s="111"/>
      <c r="D22" s="111"/>
      <c r="E22" s="115"/>
      <c r="F22" s="118"/>
      <c r="G22" s="130"/>
      <c r="H22" s="112">
        <f>SUM(H5:H21)</f>
        <v>0</v>
      </c>
    </row>
    <row r="1048298" spans="5:5" x14ac:dyDescent="0.25">
      <c r="E1048298" s="48"/>
    </row>
  </sheetData>
  <mergeCells count="1">
    <mergeCell ref="E1:H1"/>
  </mergeCells>
  <pageMargins left="0.75" right="0.75" top="1" bottom="1" header="0.5" footer="0.5"/>
  <pageSetup paperSize="9" scale="5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E7C8-1D9C-4347-A87E-7DC0BBB97945}">
  <sheetPr codeName="Sheet35"/>
  <dimension ref="A1:I1048288"/>
  <sheetViews>
    <sheetView view="pageBreakPreview" zoomScaleNormal="100" zoomScaleSheetLayoutView="100" workbookViewId="0">
      <selection activeCell="I9" sqref="I9"/>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2311</v>
      </c>
      <c r="B1" s="37"/>
      <c r="C1" s="37"/>
      <c r="D1" s="1082" t="s">
        <v>2312</v>
      </c>
      <c r="E1" s="1082"/>
      <c r="F1" s="1082"/>
      <c r="G1" s="1082"/>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5"/>
      <c r="G3" s="4"/>
    </row>
    <row r="4" spans="1:9" x14ac:dyDescent="0.25">
      <c r="A4" s="125"/>
      <c r="B4" s="125"/>
      <c r="C4" s="56"/>
      <c r="D4" s="15"/>
      <c r="E4" s="15"/>
      <c r="F4" s="15"/>
      <c r="G4" s="14"/>
    </row>
    <row r="5" spans="1:9" x14ac:dyDescent="0.25">
      <c r="A5" s="125" t="s">
        <v>2313</v>
      </c>
      <c r="B5" s="125"/>
      <c r="C5" s="98" t="s">
        <v>2314</v>
      </c>
      <c r="D5" s="15"/>
      <c r="E5" s="15"/>
      <c r="F5" s="15"/>
      <c r="G5" s="122"/>
    </row>
    <row r="6" spans="1:9" ht="39.6" x14ac:dyDescent="0.25">
      <c r="A6" s="125"/>
      <c r="B6" s="125" t="s">
        <v>2315</v>
      </c>
      <c r="C6" s="218" t="s">
        <v>2316</v>
      </c>
      <c r="D6" s="15" t="s">
        <v>60</v>
      </c>
      <c r="E6" s="105"/>
      <c r="F6" s="120"/>
      <c r="G6" s="65">
        <f>E6*F6</f>
        <v>0</v>
      </c>
      <c r="H6" s="193" t="s">
        <v>36</v>
      </c>
      <c r="I6" s="210" t="s">
        <v>2317</v>
      </c>
    </row>
    <row r="7" spans="1:9" ht="39.6" x14ac:dyDescent="0.25">
      <c r="A7" s="125"/>
      <c r="B7" s="125" t="s">
        <v>2318</v>
      </c>
      <c r="C7" s="218" t="s">
        <v>2319</v>
      </c>
      <c r="D7" s="15" t="s">
        <v>60</v>
      </c>
      <c r="E7" s="105"/>
      <c r="F7" s="120"/>
      <c r="G7" s="65">
        <f>E7*F7</f>
        <v>0</v>
      </c>
      <c r="H7" s="193" t="s">
        <v>36</v>
      </c>
      <c r="I7" s="210" t="s">
        <v>2317</v>
      </c>
    </row>
    <row r="8" spans="1:9" ht="52.8" x14ac:dyDescent="0.25">
      <c r="A8" s="125"/>
      <c r="B8" s="125" t="s">
        <v>2320</v>
      </c>
      <c r="C8" s="218" t="s">
        <v>2321</v>
      </c>
      <c r="D8" s="15" t="s">
        <v>60</v>
      </c>
      <c r="E8" s="105"/>
      <c r="F8" s="120"/>
      <c r="G8" s="65">
        <f>E8*F8</f>
        <v>0</v>
      </c>
      <c r="H8" s="193" t="s">
        <v>36</v>
      </c>
      <c r="I8" s="210" t="s">
        <v>2322</v>
      </c>
    </row>
    <row r="9" spans="1:9" x14ac:dyDescent="0.25">
      <c r="A9" s="125"/>
      <c r="B9" s="125"/>
      <c r="C9" s="56"/>
      <c r="D9" s="15"/>
      <c r="E9" s="15"/>
      <c r="F9" s="15"/>
      <c r="G9" s="122"/>
    </row>
    <row r="10" spans="1:9" x14ac:dyDescent="0.25">
      <c r="A10" s="125"/>
      <c r="B10" s="125"/>
      <c r="C10" s="101"/>
      <c r="D10" s="15"/>
      <c r="E10" s="15"/>
      <c r="F10" s="15"/>
      <c r="G10" s="122"/>
      <c r="H10" s="210" t="s">
        <v>130</v>
      </c>
    </row>
    <row r="11" spans="1:9" x14ac:dyDescent="0.25">
      <c r="A11" s="56"/>
      <c r="B11" s="56"/>
      <c r="C11" s="54"/>
      <c r="D11" s="15"/>
      <c r="E11" s="15"/>
      <c r="F11" s="15"/>
      <c r="G11" s="122"/>
    </row>
    <row r="12" spans="1:9" x14ac:dyDescent="0.25">
      <c r="A12" s="111" t="s">
        <v>131</v>
      </c>
      <c r="B12" s="111"/>
      <c r="C12" s="111"/>
      <c r="D12" s="115"/>
      <c r="E12" s="118"/>
      <c r="F12" s="118"/>
      <c r="G12" s="112">
        <f>SUM(G5:G11)</f>
        <v>0</v>
      </c>
    </row>
    <row r="1048288" spans="4:4" x14ac:dyDescent="0.25">
      <c r="D1048288" s="48"/>
    </row>
  </sheetData>
  <mergeCells count="1">
    <mergeCell ref="D1:G1"/>
  </mergeCells>
  <pageMargins left="0.75" right="0.75" top="1" bottom="1" header="0.5" footer="0.5"/>
  <pageSetup paperSize="9" scale="6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B7E0-579A-466F-B846-AD099801FC1A}">
  <sheetPr codeName="Sheet36"/>
  <dimension ref="A1:I1048292"/>
  <sheetViews>
    <sheetView view="pageBreakPreview" zoomScaleNormal="100" zoomScaleSheetLayoutView="100" workbookViewId="0">
      <selection activeCell="I14" sqref="I14"/>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2323</v>
      </c>
      <c r="B1" s="37"/>
      <c r="C1" s="37"/>
      <c r="D1" s="37"/>
      <c r="E1" s="1082" t="s">
        <v>2324</v>
      </c>
      <c r="F1" s="1082"/>
      <c r="G1" s="1082"/>
      <c r="H1" s="1082"/>
    </row>
    <row r="2" spans="1:9" x14ac:dyDescent="0.25">
      <c r="A2" s="39" t="s">
        <v>23</v>
      </c>
      <c r="B2" s="39"/>
      <c r="C2" s="70"/>
      <c r="D2" s="40" t="s">
        <v>24</v>
      </c>
      <c r="E2" s="8" t="s">
        <v>25</v>
      </c>
      <c r="F2" s="8" t="s">
        <v>26</v>
      </c>
      <c r="G2" s="8" t="s">
        <v>27</v>
      </c>
      <c r="H2" s="8"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t="26.4" x14ac:dyDescent="0.25">
      <c r="A5" s="125" t="s">
        <v>2325</v>
      </c>
      <c r="B5" s="125"/>
      <c r="C5" s="126"/>
      <c r="D5" s="98" t="s">
        <v>2326</v>
      </c>
      <c r="E5" s="15"/>
      <c r="F5" s="15"/>
      <c r="G5" s="15"/>
      <c r="H5" s="122"/>
    </row>
    <row r="6" spans="1:9" ht="26.4" x14ac:dyDescent="0.25">
      <c r="A6" s="125"/>
      <c r="B6" s="125" t="s">
        <v>2327</v>
      </c>
      <c r="C6" s="126"/>
      <c r="D6" s="56" t="s">
        <v>2328</v>
      </c>
      <c r="E6" s="24" t="s">
        <v>1202</v>
      </c>
      <c r="F6" s="105"/>
      <c r="G6" s="120"/>
      <c r="H6" s="65">
        <f>F6*G6</f>
        <v>0</v>
      </c>
    </row>
    <row r="7" spans="1:9" x14ac:dyDescent="0.25">
      <c r="A7" s="125"/>
      <c r="B7" s="125" t="s">
        <v>2329</v>
      </c>
      <c r="C7" s="126"/>
      <c r="D7" s="56" t="s">
        <v>2330</v>
      </c>
      <c r="E7" s="15"/>
      <c r="F7" s="15"/>
      <c r="G7" s="124"/>
      <c r="H7" s="123"/>
    </row>
    <row r="8" spans="1:9" ht="26.4" x14ac:dyDescent="0.25">
      <c r="A8" s="125"/>
      <c r="B8" s="125"/>
      <c r="C8" s="126" t="s">
        <v>86</v>
      </c>
      <c r="D8" s="218" t="s">
        <v>2331</v>
      </c>
      <c r="E8" s="15" t="s">
        <v>619</v>
      </c>
      <c r="F8" s="105"/>
      <c r="G8" s="120"/>
      <c r="H8" s="65">
        <f>F8*G8</f>
        <v>0</v>
      </c>
      <c r="I8" s="193" t="s">
        <v>36</v>
      </c>
    </row>
    <row r="9" spans="1:9" ht="26.4" x14ac:dyDescent="0.25">
      <c r="A9" s="125"/>
      <c r="B9" s="125"/>
      <c r="C9" s="126" t="s">
        <v>89</v>
      </c>
      <c r="D9" s="218" t="s">
        <v>2332</v>
      </c>
      <c r="E9" s="24" t="s">
        <v>619</v>
      </c>
      <c r="F9" s="105"/>
      <c r="G9" s="120"/>
      <c r="H9" s="65">
        <f>F9*G9</f>
        <v>0</v>
      </c>
      <c r="I9" s="193" t="s">
        <v>36</v>
      </c>
    </row>
    <row r="10" spans="1:9" ht="26.4" x14ac:dyDescent="0.25">
      <c r="A10" s="125"/>
      <c r="B10" s="125"/>
      <c r="C10" s="126" t="s">
        <v>17</v>
      </c>
      <c r="D10" s="218" t="s">
        <v>2333</v>
      </c>
      <c r="E10" s="24" t="s">
        <v>619</v>
      </c>
      <c r="F10" s="105"/>
      <c r="G10" s="120"/>
      <c r="H10" s="65">
        <f>F10*G10</f>
        <v>0</v>
      </c>
      <c r="I10" s="193" t="s">
        <v>36</v>
      </c>
    </row>
    <row r="11" spans="1:9" ht="26.4" x14ac:dyDescent="0.25">
      <c r="A11" s="125"/>
      <c r="B11" s="125"/>
      <c r="C11" s="126" t="s">
        <v>18</v>
      </c>
      <c r="D11" s="218" t="s">
        <v>2334</v>
      </c>
      <c r="E11" s="15" t="s">
        <v>60</v>
      </c>
      <c r="F11" s="105"/>
      <c r="G11" s="120"/>
      <c r="H11" s="65">
        <f>F11*G11</f>
        <v>0</v>
      </c>
      <c r="I11" s="193" t="s">
        <v>36</v>
      </c>
    </row>
    <row r="12" spans="1:9" ht="26.4" x14ac:dyDescent="0.25">
      <c r="A12" s="125"/>
      <c r="B12" s="125"/>
      <c r="C12" s="126" t="s">
        <v>19</v>
      </c>
      <c r="D12" s="218" t="s">
        <v>2335</v>
      </c>
      <c r="E12" s="15" t="s">
        <v>60</v>
      </c>
      <c r="F12" s="105"/>
      <c r="G12" s="120"/>
      <c r="H12" s="65">
        <f>F12*G12</f>
        <v>0</v>
      </c>
      <c r="I12" s="193" t="s">
        <v>36</v>
      </c>
    </row>
    <row r="13" spans="1:9" x14ac:dyDescent="0.25">
      <c r="A13" s="125"/>
      <c r="B13" s="125"/>
      <c r="C13" s="126"/>
      <c r="D13" s="56"/>
      <c r="E13" s="24"/>
      <c r="F13" s="15"/>
      <c r="G13" s="124"/>
      <c r="H13" s="123"/>
    </row>
    <row r="14" spans="1:9" x14ac:dyDescent="0.25">
      <c r="A14" s="125"/>
      <c r="B14" s="125"/>
      <c r="C14" s="126"/>
      <c r="D14" s="101"/>
      <c r="E14" s="15"/>
      <c r="F14" s="15"/>
      <c r="G14" s="124"/>
      <c r="H14" s="123"/>
      <c r="I14" s="210" t="s">
        <v>130</v>
      </c>
    </row>
    <row r="15" spans="1:9" x14ac:dyDescent="0.25">
      <c r="A15" s="56"/>
      <c r="B15" s="56"/>
      <c r="C15" s="105"/>
      <c r="D15" s="54"/>
      <c r="E15" s="15"/>
      <c r="F15" s="15"/>
      <c r="G15" s="124"/>
      <c r="H15" s="123"/>
    </row>
    <row r="16" spans="1:9" x14ac:dyDescent="0.25">
      <c r="A16" s="111" t="s">
        <v>131</v>
      </c>
      <c r="B16" s="111"/>
      <c r="C16" s="111"/>
      <c r="D16" s="111"/>
      <c r="E16" s="115"/>
      <c r="F16" s="118"/>
      <c r="G16" s="130"/>
      <c r="H16" s="112">
        <f>SUM(H5:H15)</f>
        <v>0</v>
      </c>
    </row>
    <row r="1048292" spans="5:5" x14ac:dyDescent="0.25">
      <c r="E1048292" s="48"/>
    </row>
  </sheetData>
  <mergeCells count="1">
    <mergeCell ref="E1:H1"/>
  </mergeCells>
  <pageMargins left="0.75" right="0.75" top="1" bottom="1" header="0.5" footer="0.5"/>
  <pageSetup paperSize="9" scale="58"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8AA87-5C02-496C-AFDE-346520379C70}">
  <sheetPr codeName="Sheet37"/>
  <dimension ref="A1:I1048294"/>
  <sheetViews>
    <sheetView view="pageBreakPreview" zoomScaleNormal="100" zoomScaleSheetLayoutView="100" workbookViewId="0">
      <selection activeCell="I16" sqref="I16"/>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2336</v>
      </c>
      <c r="B1" s="37"/>
      <c r="C1" s="37"/>
      <c r="D1" s="37"/>
      <c r="E1" s="1082" t="s">
        <v>2337</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22"/>
    </row>
    <row r="5" spans="1:9" x14ac:dyDescent="0.25">
      <c r="A5" s="125" t="s">
        <v>2338</v>
      </c>
      <c r="B5" s="125"/>
      <c r="C5" s="126"/>
      <c r="D5" s="98" t="s">
        <v>2339</v>
      </c>
      <c r="E5" s="15"/>
      <c r="F5" s="15"/>
      <c r="G5" s="15"/>
      <c r="H5" s="122"/>
    </row>
    <row r="6" spans="1:9" x14ac:dyDescent="0.25">
      <c r="A6" s="125"/>
      <c r="B6" s="125" t="s">
        <v>2340</v>
      </c>
      <c r="C6" s="126"/>
      <c r="D6" s="56" t="s">
        <v>2341</v>
      </c>
      <c r="E6" s="24"/>
      <c r="F6" s="15"/>
      <c r="G6" s="15"/>
      <c r="H6" s="122"/>
    </row>
    <row r="7" spans="1:9" x14ac:dyDescent="0.25">
      <c r="A7" s="125"/>
      <c r="B7" s="125"/>
      <c r="C7" s="126" t="s">
        <v>86</v>
      </c>
      <c r="D7" s="56" t="s">
        <v>2342</v>
      </c>
      <c r="E7" s="24" t="s">
        <v>0</v>
      </c>
      <c r="F7" s="105"/>
      <c r="G7" s="120"/>
      <c r="H7" s="65">
        <f>F7*G7</f>
        <v>0</v>
      </c>
    </row>
    <row r="8" spans="1:9" x14ac:dyDescent="0.25">
      <c r="A8" s="125"/>
      <c r="B8" s="125"/>
      <c r="C8" s="126" t="s">
        <v>89</v>
      </c>
      <c r="D8" s="56" t="s">
        <v>2343</v>
      </c>
      <c r="E8" s="135" t="s">
        <v>0</v>
      </c>
      <c r="F8" s="105"/>
      <c r="G8" s="120"/>
      <c r="H8" s="65">
        <f>F8*G8</f>
        <v>0</v>
      </c>
    </row>
    <row r="9" spans="1:9" x14ac:dyDescent="0.25">
      <c r="A9" s="125"/>
      <c r="B9" s="125" t="s">
        <v>2344</v>
      </c>
      <c r="C9" s="126"/>
      <c r="D9" s="56" t="s">
        <v>2345</v>
      </c>
      <c r="E9" s="24" t="s">
        <v>1202</v>
      </c>
      <c r="F9" s="105"/>
      <c r="G9" s="120"/>
      <c r="H9" s="65">
        <f>F9*G9</f>
        <v>0</v>
      </c>
    </row>
    <row r="10" spans="1:9" x14ac:dyDescent="0.25">
      <c r="A10" s="125"/>
      <c r="B10" s="125" t="s">
        <v>2346</v>
      </c>
      <c r="C10" s="126"/>
      <c r="D10" s="218" t="s">
        <v>2347</v>
      </c>
      <c r="E10" s="15" t="s">
        <v>1202</v>
      </c>
      <c r="F10" s="105"/>
      <c r="G10" s="120"/>
      <c r="H10" s="65">
        <f>F10*G10</f>
        <v>0</v>
      </c>
      <c r="I10" s="193" t="s">
        <v>36</v>
      </c>
    </row>
    <row r="11" spans="1:9" x14ac:dyDescent="0.25">
      <c r="A11" s="125"/>
      <c r="B11" s="125" t="s">
        <v>2348</v>
      </c>
      <c r="C11" s="126"/>
      <c r="D11" s="218" t="s">
        <v>2349</v>
      </c>
      <c r="E11" s="24"/>
      <c r="F11" s="15"/>
      <c r="G11" s="124"/>
      <c r="H11" s="123"/>
    </row>
    <row r="12" spans="1:9" x14ac:dyDescent="0.25">
      <c r="A12" s="125"/>
      <c r="B12" s="125"/>
      <c r="C12" s="126" t="s">
        <v>86</v>
      </c>
      <c r="D12" s="218" t="s">
        <v>2350</v>
      </c>
      <c r="E12" s="24" t="s">
        <v>1202</v>
      </c>
      <c r="F12" s="105"/>
      <c r="G12" s="120"/>
      <c r="H12" s="65">
        <f>F12*G12</f>
        <v>0</v>
      </c>
      <c r="I12" s="193" t="s">
        <v>36</v>
      </c>
    </row>
    <row r="13" spans="1:9" x14ac:dyDescent="0.25">
      <c r="A13" s="125"/>
      <c r="B13" s="125" t="s">
        <v>2351</v>
      </c>
      <c r="C13" s="126"/>
      <c r="D13" s="218" t="s">
        <v>2352</v>
      </c>
      <c r="E13" s="24" t="s">
        <v>0</v>
      </c>
      <c r="F13" s="105"/>
      <c r="G13" s="120"/>
      <c r="H13" s="65">
        <f>F13*G13</f>
        <v>0</v>
      </c>
    </row>
    <row r="14" spans="1:9" x14ac:dyDescent="0.25">
      <c r="A14" s="125"/>
      <c r="B14" s="125" t="s">
        <v>2353</v>
      </c>
      <c r="C14" s="126"/>
      <c r="D14" s="56" t="s">
        <v>2354</v>
      </c>
      <c r="E14" s="15" t="s">
        <v>0</v>
      </c>
      <c r="F14" s="105"/>
      <c r="G14" s="120"/>
      <c r="H14" s="65">
        <f>F14*G14</f>
        <v>0</v>
      </c>
    </row>
    <row r="15" spans="1:9" x14ac:dyDescent="0.25">
      <c r="A15" s="125"/>
      <c r="B15" s="125"/>
      <c r="C15" s="126"/>
      <c r="D15" s="56"/>
      <c r="E15" s="15"/>
      <c r="F15" s="15"/>
      <c r="G15" s="124"/>
      <c r="H15" s="123"/>
    </row>
    <row r="16" spans="1:9" x14ac:dyDescent="0.25">
      <c r="A16" s="125"/>
      <c r="B16" s="125"/>
      <c r="C16" s="126"/>
      <c r="D16" s="56"/>
      <c r="E16" s="15"/>
      <c r="F16" s="15"/>
      <c r="G16" s="124"/>
      <c r="H16" s="123"/>
      <c r="I16" s="210" t="s">
        <v>130</v>
      </c>
    </row>
    <row r="17" spans="1:8" x14ac:dyDescent="0.25">
      <c r="A17" s="56"/>
      <c r="B17" s="56"/>
      <c r="C17" s="105"/>
      <c r="D17" s="54"/>
      <c r="E17" s="15"/>
      <c r="F17" s="15"/>
      <c r="G17" s="124"/>
      <c r="H17" s="123"/>
    </row>
    <row r="18" spans="1:8" x14ac:dyDescent="0.25">
      <c r="A18" s="111" t="s">
        <v>131</v>
      </c>
      <c r="B18" s="111"/>
      <c r="C18" s="111"/>
      <c r="D18" s="111"/>
      <c r="E18" s="115"/>
      <c r="F18" s="118"/>
      <c r="G18" s="130"/>
      <c r="H18" s="112">
        <f>SUM(H5:H17)</f>
        <v>0</v>
      </c>
    </row>
    <row r="1048294" spans="5:5" x14ac:dyDescent="0.25">
      <c r="E1048294" s="48"/>
    </row>
  </sheetData>
  <mergeCells count="1">
    <mergeCell ref="E1:H1"/>
  </mergeCells>
  <phoneticPr fontId="10" type="noConversion"/>
  <pageMargins left="0.75" right="0.75" top="1" bottom="1" header="0.5" footer="0.5"/>
  <pageSetup paperSize="9" scale="58"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ABD7-786D-4850-B0FE-A383199E9E36}">
  <sheetPr codeName="Sheet99"/>
  <dimension ref="A1:H1048287"/>
  <sheetViews>
    <sheetView view="pageBreakPreview" zoomScaleNormal="100" zoomScaleSheetLayoutView="100" workbookViewId="0">
      <selection activeCell="C9" sqref="C9"/>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2355</v>
      </c>
      <c r="B1" s="37"/>
      <c r="C1" s="37"/>
      <c r="D1" s="1082" t="s">
        <v>2356</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2357</v>
      </c>
      <c r="B5" s="125"/>
      <c r="C5" s="98" t="s">
        <v>2358</v>
      </c>
      <c r="D5" s="15"/>
      <c r="E5" s="15"/>
      <c r="F5" s="15"/>
      <c r="G5" s="122"/>
    </row>
    <row r="6" spans="1:8" ht="26.4" x14ac:dyDescent="0.25">
      <c r="A6" s="125"/>
      <c r="B6" s="125" t="s">
        <v>2359</v>
      </c>
      <c r="C6" s="218" t="s">
        <v>2360</v>
      </c>
      <c r="D6" s="24" t="s">
        <v>0</v>
      </c>
      <c r="E6" s="105"/>
      <c r="F6" s="120"/>
      <c r="G6" s="65">
        <f>E6*F6</f>
        <v>0</v>
      </c>
      <c r="H6" s="193" t="s">
        <v>36</v>
      </c>
    </row>
    <row r="7" spans="1:8" ht="26.4" x14ac:dyDescent="0.25">
      <c r="A7" s="125"/>
      <c r="B7" s="125" t="s">
        <v>2361</v>
      </c>
      <c r="C7" s="218" t="s">
        <v>2362</v>
      </c>
      <c r="D7" s="15" t="s">
        <v>454</v>
      </c>
      <c r="E7" s="105"/>
      <c r="F7" s="120"/>
      <c r="G7" s="65">
        <f>E7*F7</f>
        <v>0</v>
      </c>
      <c r="H7" s="193" t="s">
        <v>36</v>
      </c>
    </row>
    <row r="8" spans="1:8" x14ac:dyDescent="0.25">
      <c r="A8" s="125" t="s">
        <v>2363</v>
      </c>
      <c r="B8" s="125"/>
      <c r="C8" s="98" t="s">
        <v>2364</v>
      </c>
      <c r="D8" s="15"/>
      <c r="E8" s="15"/>
      <c r="F8" s="124"/>
      <c r="G8" s="65"/>
      <c r="H8" s="210"/>
    </row>
    <row r="9" spans="1:8" ht="26.4" x14ac:dyDescent="0.25">
      <c r="A9" s="125"/>
      <c r="B9" s="125" t="s">
        <v>2365</v>
      </c>
      <c r="C9" s="218" t="s">
        <v>2366</v>
      </c>
      <c r="D9" s="15" t="s">
        <v>1202</v>
      </c>
      <c r="E9" s="15"/>
      <c r="F9" s="124"/>
      <c r="G9" s="65">
        <f t="shared" ref="G9" si="0">E9*F9</f>
        <v>0</v>
      </c>
      <c r="H9" s="212" t="s">
        <v>36</v>
      </c>
    </row>
    <row r="10" spans="1:8" x14ac:dyDescent="0.25">
      <c r="A10" s="56"/>
      <c r="B10" s="56"/>
      <c r="C10" s="54"/>
      <c r="D10" s="15"/>
      <c r="E10" s="15"/>
      <c r="F10" s="124"/>
      <c r="G10" s="123"/>
      <c r="H10" s="210" t="s">
        <v>130</v>
      </c>
    </row>
    <row r="11" spans="1:8" x14ac:dyDescent="0.25">
      <c r="A11" s="111" t="s">
        <v>131</v>
      </c>
      <c r="B11" s="111"/>
      <c r="C11" s="111"/>
      <c r="D11" s="115"/>
      <c r="E11" s="118"/>
      <c r="F11" s="130"/>
      <c r="G11" s="112">
        <f>SUM(G5:G10)</f>
        <v>0</v>
      </c>
    </row>
    <row r="1048287" spans="4:4" x14ac:dyDescent="0.25">
      <c r="D1048287" s="48"/>
    </row>
  </sheetData>
  <mergeCells count="1">
    <mergeCell ref="D1:G1"/>
  </mergeCells>
  <pageMargins left="0.75" right="0.75" top="1" bottom="1" header="0.5" footer="0.5"/>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C57C-3FFC-413C-B53A-6BA9F6D30C16}">
  <sheetPr codeName="Sheet4"/>
  <dimension ref="A1:V1048529"/>
  <sheetViews>
    <sheetView view="pageBreakPreview" topLeftCell="A84" zoomScale="130" zoomScaleNormal="100" zoomScaleSheetLayoutView="130" workbookViewId="0">
      <selection activeCell="H99" sqref="H99"/>
    </sheetView>
  </sheetViews>
  <sheetFormatPr defaultRowHeight="13.8" x14ac:dyDescent="0.25"/>
  <cols>
    <col min="1" max="1" width="9.33203125" style="673" customWidth="1"/>
    <col min="2" max="2" width="9" style="673" bestFit="1" customWidth="1"/>
    <col min="3" max="3" width="40.6640625" style="673" customWidth="1"/>
    <col min="4" max="4" width="17.44140625" style="673" bestFit="1" customWidth="1"/>
    <col min="5" max="7" width="20.6640625" style="673" hidden="1" customWidth="1"/>
    <col min="8" max="8" width="11.6640625" style="673" bestFit="1" customWidth="1"/>
    <col min="9" max="9" width="11.6640625" style="729" customWidth="1"/>
    <col min="10" max="10" width="15.33203125" style="673" bestFit="1" customWidth="1"/>
    <col min="11" max="11" width="8.109375" style="673" bestFit="1" customWidth="1"/>
    <col min="12" max="12" width="9.33203125" style="673" bestFit="1" customWidth="1"/>
    <col min="13" max="13" width="20.6640625" style="673" customWidth="1"/>
    <col min="14" max="14" width="7.33203125" style="673" bestFit="1" customWidth="1"/>
    <col min="15" max="15" width="9.33203125" style="673" bestFit="1"/>
    <col min="16" max="16" width="20.6640625" style="673" customWidth="1"/>
    <col min="17" max="17" width="7.33203125" style="673" bestFit="1" customWidth="1"/>
    <col min="18" max="18" width="9.33203125" style="673" bestFit="1"/>
    <col min="19" max="19" width="20.6640625" style="673" customWidth="1"/>
    <col min="20" max="20" width="7.33203125" style="673" bestFit="1" customWidth="1"/>
    <col min="21" max="21" width="9.33203125" style="673" bestFit="1"/>
    <col min="22" max="22" width="20.6640625" style="673" customWidth="1"/>
    <col min="23" max="259" width="9.33203125" style="673"/>
    <col min="260" max="260" width="9.33203125" style="673" customWidth="1"/>
    <col min="261" max="261" width="6.6640625" style="673" customWidth="1"/>
    <col min="262" max="262" width="40.6640625" style="673" customWidth="1"/>
    <col min="263" max="266" width="9.33203125" style="673" customWidth="1"/>
    <col min="267" max="515" width="9.33203125" style="673"/>
    <col min="516" max="516" width="9.33203125" style="673" customWidth="1"/>
    <col min="517" max="517" width="6.6640625" style="673" customWidth="1"/>
    <col min="518" max="518" width="40.6640625" style="673" customWidth="1"/>
    <col min="519" max="522" width="9.33203125" style="673" customWidth="1"/>
    <col min="523" max="771" width="9.33203125" style="673"/>
    <col min="772" max="772" width="9.33203125" style="673" customWidth="1"/>
    <col min="773" max="773" width="6.6640625" style="673" customWidth="1"/>
    <col min="774" max="774" width="40.6640625" style="673" customWidth="1"/>
    <col min="775" max="778" width="9.33203125" style="673" customWidth="1"/>
    <col min="779" max="1027" width="9.33203125" style="673"/>
    <col min="1028" max="1028" width="9.33203125" style="673" customWidth="1"/>
    <col min="1029" max="1029" width="6.6640625" style="673" customWidth="1"/>
    <col min="1030" max="1030" width="40.6640625" style="673" customWidth="1"/>
    <col min="1031" max="1034" width="9.33203125" style="673" customWidth="1"/>
    <col min="1035" max="1283" width="9.33203125" style="673"/>
    <col min="1284" max="1284" width="9.33203125" style="673" customWidth="1"/>
    <col min="1285" max="1285" width="6.6640625" style="673" customWidth="1"/>
    <col min="1286" max="1286" width="40.6640625" style="673" customWidth="1"/>
    <col min="1287" max="1290" width="9.33203125" style="673" customWidth="1"/>
    <col min="1291" max="1539" width="9.33203125" style="673"/>
    <col min="1540" max="1540" width="9.33203125" style="673" customWidth="1"/>
    <col min="1541" max="1541" width="6.6640625" style="673" customWidth="1"/>
    <col min="1542" max="1542" width="40.6640625" style="673" customWidth="1"/>
    <col min="1543" max="1546" width="9.33203125" style="673" customWidth="1"/>
    <col min="1547" max="1795" width="9.33203125" style="673"/>
    <col min="1796" max="1796" width="9.33203125" style="673" customWidth="1"/>
    <col min="1797" max="1797" width="6.6640625" style="673" customWidth="1"/>
    <col min="1798" max="1798" width="40.6640625" style="673" customWidth="1"/>
    <col min="1799" max="1802" width="9.33203125" style="673" customWidth="1"/>
    <col min="1803" max="2051" width="9.33203125" style="673"/>
    <col min="2052" max="2052" width="9.33203125" style="673" customWidth="1"/>
    <col min="2053" max="2053" width="6.6640625" style="673" customWidth="1"/>
    <col min="2054" max="2054" width="40.6640625" style="673" customWidth="1"/>
    <col min="2055" max="2058" width="9.33203125" style="673" customWidth="1"/>
    <col min="2059" max="2307" width="9.33203125" style="673"/>
    <col min="2308" max="2308" width="9.33203125" style="673" customWidth="1"/>
    <col min="2309" max="2309" width="6.6640625" style="673" customWidth="1"/>
    <col min="2310" max="2310" width="40.6640625" style="673" customWidth="1"/>
    <col min="2311" max="2314" width="9.33203125" style="673" customWidth="1"/>
    <col min="2315" max="2563" width="9.33203125" style="673"/>
    <col min="2564" max="2564" width="9.33203125" style="673" customWidth="1"/>
    <col min="2565" max="2565" width="6.6640625" style="673" customWidth="1"/>
    <col min="2566" max="2566" width="40.6640625" style="673" customWidth="1"/>
    <col min="2567" max="2570" width="9.33203125" style="673" customWidth="1"/>
    <col min="2571" max="2819" width="9.33203125" style="673"/>
    <col min="2820" max="2820" width="9.33203125" style="673" customWidth="1"/>
    <col min="2821" max="2821" width="6.6640625" style="673" customWidth="1"/>
    <col min="2822" max="2822" width="40.6640625" style="673" customWidth="1"/>
    <col min="2823" max="2826" width="9.33203125" style="673" customWidth="1"/>
    <col min="2827" max="3075" width="9.33203125" style="673"/>
    <col min="3076" max="3076" width="9.33203125" style="673" customWidth="1"/>
    <col min="3077" max="3077" width="6.6640625" style="673" customWidth="1"/>
    <col min="3078" max="3078" width="40.6640625" style="673" customWidth="1"/>
    <col min="3079" max="3082" width="9.33203125" style="673" customWidth="1"/>
    <col min="3083" max="3331" width="9.33203125" style="673"/>
    <col min="3332" max="3332" width="9.33203125" style="673" customWidth="1"/>
    <col min="3333" max="3333" width="6.6640625" style="673" customWidth="1"/>
    <col min="3334" max="3334" width="40.6640625" style="673" customWidth="1"/>
    <col min="3335" max="3338" width="9.33203125" style="673" customWidth="1"/>
    <col min="3339" max="3587" width="9.33203125" style="673"/>
    <col min="3588" max="3588" width="9.33203125" style="673" customWidth="1"/>
    <col min="3589" max="3589" width="6.6640625" style="673" customWidth="1"/>
    <col min="3590" max="3590" width="40.6640625" style="673" customWidth="1"/>
    <col min="3591" max="3594" width="9.33203125" style="673" customWidth="1"/>
    <col min="3595" max="3843" width="9.33203125" style="673"/>
    <col min="3844" max="3844" width="9.33203125" style="673" customWidth="1"/>
    <col min="3845" max="3845" width="6.6640625" style="673" customWidth="1"/>
    <col min="3846" max="3846" width="40.6640625" style="673" customWidth="1"/>
    <col min="3847" max="3850" width="9.33203125" style="673" customWidth="1"/>
    <col min="3851" max="4099" width="9.33203125" style="673"/>
    <col min="4100" max="4100" width="9.33203125" style="673" customWidth="1"/>
    <col min="4101" max="4101" width="6.6640625" style="673" customWidth="1"/>
    <col min="4102" max="4102" width="40.6640625" style="673" customWidth="1"/>
    <col min="4103" max="4106" width="9.33203125" style="673" customWidth="1"/>
    <col min="4107" max="4355" width="9.33203125" style="673"/>
    <col min="4356" max="4356" width="9.33203125" style="673" customWidth="1"/>
    <col min="4357" max="4357" width="6.6640625" style="673" customWidth="1"/>
    <col min="4358" max="4358" width="40.6640625" style="673" customWidth="1"/>
    <col min="4359" max="4362" width="9.33203125" style="673" customWidth="1"/>
    <col min="4363" max="4611" width="9.33203125" style="673"/>
    <col min="4612" max="4612" width="9.33203125" style="673" customWidth="1"/>
    <col min="4613" max="4613" width="6.6640625" style="673" customWidth="1"/>
    <col min="4614" max="4614" width="40.6640625" style="673" customWidth="1"/>
    <col min="4615" max="4618" width="9.33203125" style="673" customWidth="1"/>
    <col min="4619" max="4867" width="9.33203125" style="673"/>
    <col min="4868" max="4868" width="9.33203125" style="673" customWidth="1"/>
    <col min="4869" max="4869" width="6.6640625" style="673" customWidth="1"/>
    <col min="4870" max="4870" width="40.6640625" style="673" customWidth="1"/>
    <col min="4871" max="4874" width="9.33203125" style="673" customWidth="1"/>
    <col min="4875" max="5123" width="9.33203125" style="673"/>
    <col min="5124" max="5124" width="9.33203125" style="673" customWidth="1"/>
    <col min="5125" max="5125" width="6.6640625" style="673" customWidth="1"/>
    <col min="5126" max="5126" width="40.6640625" style="673" customWidth="1"/>
    <col min="5127" max="5130" width="9.33203125" style="673" customWidth="1"/>
    <col min="5131" max="5379" width="9.33203125" style="673"/>
    <col min="5380" max="5380" width="9.33203125" style="673" customWidth="1"/>
    <col min="5381" max="5381" width="6.6640625" style="673" customWidth="1"/>
    <col min="5382" max="5382" width="40.6640625" style="673" customWidth="1"/>
    <col min="5383" max="5386" width="9.33203125" style="673" customWidth="1"/>
    <col min="5387" max="5635" width="9.33203125" style="673"/>
    <col min="5636" max="5636" width="9.33203125" style="673" customWidth="1"/>
    <col min="5637" max="5637" width="6.6640625" style="673" customWidth="1"/>
    <col min="5638" max="5638" width="40.6640625" style="673" customWidth="1"/>
    <col min="5639" max="5642" width="9.33203125" style="673" customWidth="1"/>
    <col min="5643" max="5891" width="9.33203125" style="673"/>
    <col min="5892" max="5892" width="9.33203125" style="673" customWidth="1"/>
    <col min="5893" max="5893" width="6.6640625" style="673" customWidth="1"/>
    <col min="5894" max="5894" width="40.6640625" style="673" customWidth="1"/>
    <col min="5895" max="5898" width="9.33203125" style="673" customWidth="1"/>
    <col min="5899" max="6147" width="9.33203125" style="673"/>
    <col min="6148" max="6148" width="9.33203125" style="673" customWidth="1"/>
    <col min="6149" max="6149" width="6.6640625" style="673" customWidth="1"/>
    <col min="6150" max="6150" width="40.6640625" style="673" customWidth="1"/>
    <col min="6151" max="6154" width="9.33203125" style="673" customWidth="1"/>
    <col min="6155" max="6403" width="9.33203125" style="673"/>
    <col min="6404" max="6404" width="9.33203125" style="673" customWidth="1"/>
    <col min="6405" max="6405" width="6.6640625" style="673" customWidth="1"/>
    <col min="6406" max="6406" width="40.6640625" style="673" customWidth="1"/>
    <col min="6407" max="6410" width="9.33203125" style="673" customWidth="1"/>
    <col min="6411" max="6659" width="9.33203125" style="673"/>
    <col min="6660" max="6660" width="9.33203125" style="673" customWidth="1"/>
    <col min="6661" max="6661" width="6.6640625" style="673" customWidth="1"/>
    <col min="6662" max="6662" width="40.6640625" style="673" customWidth="1"/>
    <col min="6663" max="6666" width="9.33203125" style="673" customWidth="1"/>
    <col min="6667" max="6915" width="9.33203125" style="673"/>
    <col min="6916" max="6916" width="9.33203125" style="673" customWidth="1"/>
    <col min="6917" max="6917" width="6.6640625" style="673" customWidth="1"/>
    <col min="6918" max="6918" width="40.6640625" style="673" customWidth="1"/>
    <col min="6919" max="6922" width="9.33203125" style="673" customWidth="1"/>
    <col min="6923" max="7171" width="9.33203125" style="673"/>
    <col min="7172" max="7172" width="9.33203125" style="673" customWidth="1"/>
    <col min="7173" max="7173" width="6.6640625" style="673" customWidth="1"/>
    <col min="7174" max="7174" width="40.6640625" style="673" customWidth="1"/>
    <col min="7175" max="7178" width="9.33203125" style="673" customWidth="1"/>
    <col min="7179" max="7427" width="9.33203125" style="673"/>
    <col min="7428" max="7428" width="9.33203125" style="673" customWidth="1"/>
    <col min="7429" max="7429" width="6.6640625" style="673" customWidth="1"/>
    <col min="7430" max="7430" width="40.6640625" style="673" customWidth="1"/>
    <col min="7431" max="7434" width="9.33203125" style="673" customWidth="1"/>
    <col min="7435" max="7683" width="9.33203125" style="673"/>
    <col min="7684" max="7684" width="9.33203125" style="673" customWidth="1"/>
    <col min="7685" max="7685" width="6.6640625" style="673" customWidth="1"/>
    <col min="7686" max="7686" width="40.6640625" style="673" customWidth="1"/>
    <col min="7687" max="7690" width="9.33203125" style="673" customWidth="1"/>
    <col min="7691" max="7939" width="9.33203125" style="673"/>
    <col min="7940" max="7940" width="9.33203125" style="673" customWidth="1"/>
    <col min="7941" max="7941" width="6.6640625" style="673" customWidth="1"/>
    <col min="7942" max="7942" width="40.6640625" style="673" customWidth="1"/>
    <col min="7943" max="7946" width="9.33203125" style="673" customWidth="1"/>
    <col min="7947" max="8195" width="9.33203125" style="673"/>
    <col min="8196" max="8196" width="9.33203125" style="673" customWidth="1"/>
    <col min="8197" max="8197" width="6.6640625" style="673" customWidth="1"/>
    <col min="8198" max="8198" width="40.6640625" style="673" customWidth="1"/>
    <col min="8199" max="8202" width="9.33203125" style="673" customWidth="1"/>
    <col min="8203" max="8451" width="9.33203125" style="673"/>
    <col min="8452" max="8452" width="9.33203125" style="673" customWidth="1"/>
    <col min="8453" max="8453" width="6.6640625" style="673" customWidth="1"/>
    <col min="8454" max="8454" width="40.6640625" style="673" customWidth="1"/>
    <col min="8455" max="8458" width="9.33203125" style="673" customWidth="1"/>
    <col min="8459" max="8707" width="9.33203125" style="673"/>
    <col min="8708" max="8708" width="9.33203125" style="673" customWidth="1"/>
    <col min="8709" max="8709" width="6.6640625" style="673" customWidth="1"/>
    <col min="8710" max="8710" width="40.6640625" style="673" customWidth="1"/>
    <col min="8711" max="8714" width="9.33203125" style="673" customWidth="1"/>
    <col min="8715" max="8963" width="9.33203125" style="673"/>
    <col min="8964" max="8964" width="9.33203125" style="673" customWidth="1"/>
    <col min="8965" max="8965" width="6.6640625" style="673" customWidth="1"/>
    <col min="8966" max="8966" width="40.6640625" style="673" customWidth="1"/>
    <col min="8967" max="8970" width="9.33203125" style="673" customWidth="1"/>
    <col min="8971" max="9219" width="9.33203125" style="673"/>
    <col min="9220" max="9220" width="9.33203125" style="673" customWidth="1"/>
    <col min="9221" max="9221" width="6.6640625" style="673" customWidth="1"/>
    <col min="9222" max="9222" width="40.6640625" style="673" customWidth="1"/>
    <col min="9223" max="9226" width="9.33203125" style="673" customWidth="1"/>
    <col min="9227" max="9475" width="9.33203125" style="673"/>
    <col min="9476" max="9476" width="9.33203125" style="673" customWidth="1"/>
    <col min="9477" max="9477" width="6.6640625" style="673" customWidth="1"/>
    <col min="9478" max="9478" width="40.6640625" style="673" customWidth="1"/>
    <col min="9479" max="9482" width="9.33203125" style="673" customWidth="1"/>
    <col min="9483" max="9731" width="9.33203125" style="673"/>
    <col min="9732" max="9732" width="9.33203125" style="673" customWidth="1"/>
    <col min="9733" max="9733" width="6.6640625" style="673" customWidth="1"/>
    <col min="9734" max="9734" width="40.6640625" style="673" customWidth="1"/>
    <col min="9735" max="9738" width="9.33203125" style="673" customWidth="1"/>
    <col min="9739" max="9987" width="9.33203125" style="673"/>
    <col min="9988" max="9988" width="9.33203125" style="673" customWidth="1"/>
    <col min="9989" max="9989" width="6.6640625" style="673" customWidth="1"/>
    <col min="9990" max="9990" width="40.6640625" style="673" customWidth="1"/>
    <col min="9991" max="9994" width="9.33203125" style="673" customWidth="1"/>
    <col min="9995" max="10243" width="9.33203125" style="673"/>
    <col min="10244" max="10244" width="9.33203125" style="673" customWidth="1"/>
    <col min="10245" max="10245" width="6.6640625" style="673" customWidth="1"/>
    <col min="10246" max="10246" width="40.6640625" style="673" customWidth="1"/>
    <col min="10247" max="10250" width="9.33203125" style="673" customWidth="1"/>
    <col min="10251" max="10499" width="9.33203125" style="673"/>
    <col min="10500" max="10500" width="9.33203125" style="673" customWidth="1"/>
    <col min="10501" max="10501" width="6.6640625" style="673" customWidth="1"/>
    <col min="10502" max="10502" width="40.6640625" style="673" customWidth="1"/>
    <col min="10503" max="10506" width="9.33203125" style="673" customWidth="1"/>
    <col min="10507" max="10755" width="9.33203125" style="673"/>
    <col min="10756" max="10756" width="9.33203125" style="673" customWidth="1"/>
    <col min="10757" max="10757" width="6.6640625" style="673" customWidth="1"/>
    <col min="10758" max="10758" width="40.6640625" style="673" customWidth="1"/>
    <col min="10759" max="10762" width="9.33203125" style="673" customWidth="1"/>
    <col min="10763" max="11011" width="9.33203125" style="673"/>
    <col min="11012" max="11012" width="9.33203125" style="673" customWidth="1"/>
    <col min="11013" max="11013" width="6.6640625" style="673" customWidth="1"/>
    <col min="11014" max="11014" width="40.6640625" style="673" customWidth="1"/>
    <col min="11015" max="11018" width="9.33203125" style="673" customWidth="1"/>
    <col min="11019" max="11267" width="9.33203125" style="673"/>
    <col min="11268" max="11268" width="9.33203125" style="673" customWidth="1"/>
    <col min="11269" max="11269" width="6.6640625" style="673" customWidth="1"/>
    <col min="11270" max="11270" width="40.6640625" style="673" customWidth="1"/>
    <col min="11271" max="11274" width="9.33203125" style="673" customWidth="1"/>
    <col min="11275" max="11523" width="9.33203125" style="673"/>
    <col min="11524" max="11524" width="9.33203125" style="673" customWidth="1"/>
    <col min="11525" max="11525" width="6.6640625" style="673" customWidth="1"/>
    <col min="11526" max="11526" width="40.6640625" style="673" customWidth="1"/>
    <col min="11527" max="11530" width="9.33203125" style="673" customWidth="1"/>
    <col min="11531" max="11779" width="9.33203125" style="673"/>
    <col min="11780" max="11780" width="9.33203125" style="673" customWidth="1"/>
    <col min="11781" max="11781" width="6.6640625" style="673" customWidth="1"/>
    <col min="11782" max="11782" width="40.6640625" style="673" customWidth="1"/>
    <col min="11783" max="11786" width="9.33203125" style="673" customWidth="1"/>
    <col min="11787" max="12035" width="9.33203125" style="673"/>
    <col min="12036" max="12036" width="9.33203125" style="673" customWidth="1"/>
    <col min="12037" max="12037" width="6.6640625" style="673" customWidth="1"/>
    <col min="12038" max="12038" width="40.6640625" style="673" customWidth="1"/>
    <col min="12039" max="12042" width="9.33203125" style="673" customWidth="1"/>
    <col min="12043" max="12291" width="9.33203125" style="673"/>
    <col min="12292" max="12292" width="9.33203125" style="673" customWidth="1"/>
    <col min="12293" max="12293" width="6.6640625" style="673" customWidth="1"/>
    <col min="12294" max="12294" width="40.6640625" style="673" customWidth="1"/>
    <col min="12295" max="12298" width="9.33203125" style="673" customWidth="1"/>
    <col min="12299" max="12547" width="9.33203125" style="673"/>
    <col min="12548" max="12548" width="9.33203125" style="673" customWidth="1"/>
    <col min="12549" max="12549" width="6.6640625" style="673" customWidth="1"/>
    <col min="12550" max="12550" width="40.6640625" style="673" customWidth="1"/>
    <col min="12551" max="12554" width="9.33203125" style="673" customWidth="1"/>
    <col min="12555" max="12803" width="9.33203125" style="673"/>
    <col min="12804" max="12804" width="9.33203125" style="673" customWidth="1"/>
    <col min="12805" max="12805" width="6.6640625" style="673" customWidth="1"/>
    <col min="12806" max="12806" width="40.6640625" style="673" customWidth="1"/>
    <col min="12807" max="12810" width="9.33203125" style="673" customWidth="1"/>
    <col min="12811" max="13059" width="9.33203125" style="673"/>
    <col min="13060" max="13060" width="9.33203125" style="673" customWidth="1"/>
    <col min="13061" max="13061" width="6.6640625" style="673" customWidth="1"/>
    <col min="13062" max="13062" width="40.6640625" style="673" customWidth="1"/>
    <col min="13063" max="13066" width="9.33203125" style="673" customWidth="1"/>
    <col min="13067" max="13315" width="9.33203125" style="673"/>
    <col min="13316" max="13316" width="9.33203125" style="673" customWidth="1"/>
    <col min="13317" max="13317" width="6.6640625" style="673" customWidth="1"/>
    <col min="13318" max="13318" width="40.6640625" style="673" customWidth="1"/>
    <col min="13319" max="13322" width="9.33203125" style="673" customWidth="1"/>
    <col min="13323" max="13571" width="9.33203125" style="673"/>
    <col min="13572" max="13572" width="9.33203125" style="673" customWidth="1"/>
    <col min="13573" max="13573" width="6.6640625" style="673" customWidth="1"/>
    <col min="13574" max="13574" width="40.6640625" style="673" customWidth="1"/>
    <col min="13575" max="13578" width="9.33203125" style="673" customWidth="1"/>
    <col min="13579" max="13827" width="9.33203125" style="673"/>
    <col min="13828" max="13828" width="9.33203125" style="673" customWidth="1"/>
    <col min="13829" max="13829" width="6.6640625" style="673" customWidth="1"/>
    <col min="13830" max="13830" width="40.6640625" style="673" customWidth="1"/>
    <col min="13831" max="13834" width="9.33203125" style="673" customWidth="1"/>
    <col min="13835" max="14083" width="9.33203125" style="673"/>
    <col min="14084" max="14084" width="9.33203125" style="673" customWidth="1"/>
    <col min="14085" max="14085" width="6.6640625" style="673" customWidth="1"/>
    <col min="14086" max="14086" width="40.6640625" style="673" customWidth="1"/>
    <col min="14087" max="14090" width="9.33203125" style="673" customWidth="1"/>
    <col min="14091" max="14339" width="9.33203125" style="673"/>
    <col min="14340" max="14340" width="9.33203125" style="673" customWidth="1"/>
    <col min="14341" max="14341" width="6.6640625" style="673" customWidth="1"/>
    <col min="14342" max="14342" width="40.6640625" style="673" customWidth="1"/>
    <col min="14343" max="14346" width="9.33203125" style="673" customWidth="1"/>
    <col min="14347" max="14595" width="9.33203125" style="673"/>
    <col min="14596" max="14596" width="9.33203125" style="673" customWidth="1"/>
    <col min="14597" max="14597" width="6.6640625" style="673" customWidth="1"/>
    <col min="14598" max="14598" width="40.6640625" style="673" customWidth="1"/>
    <col min="14599" max="14602" width="9.33203125" style="673" customWidth="1"/>
    <col min="14603" max="14851" width="9.33203125" style="673"/>
    <col min="14852" max="14852" width="9.33203125" style="673" customWidth="1"/>
    <col min="14853" max="14853" width="6.6640625" style="673" customWidth="1"/>
    <col min="14854" max="14854" width="40.6640625" style="673" customWidth="1"/>
    <col min="14855" max="14858" width="9.33203125" style="673" customWidth="1"/>
    <col min="14859" max="15107" width="9.33203125" style="673"/>
    <col min="15108" max="15108" width="9.33203125" style="673" customWidth="1"/>
    <col min="15109" max="15109" width="6.6640625" style="673" customWidth="1"/>
    <col min="15110" max="15110" width="40.6640625" style="673" customWidth="1"/>
    <col min="15111" max="15114" width="9.33203125" style="673" customWidth="1"/>
    <col min="15115" max="15363" width="9.33203125" style="673"/>
    <col min="15364" max="15364" width="9.33203125" style="673" customWidth="1"/>
    <col min="15365" max="15365" width="6.6640625" style="673" customWidth="1"/>
    <col min="15366" max="15366" width="40.6640625" style="673" customWidth="1"/>
    <col min="15367" max="15370" width="9.33203125" style="673" customWidth="1"/>
    <col min="15371" max="15619" width="9.33203125" style="673"/>
    <col min="15620" max="15620" width="9.33203125" style="673" customWidth="1"/>
    <col min="15621" max="15621" width="6.6640625" style="673" customWidth="1"/>
    <col min="15622" max="15622" width="40.6640625" style="673" customWidth="1"/>
    <col min="15623" max="15626" width="9.33203125" style="673" customWidth="1"/>
    <col min="15627" max="15875" width="9.33203125" style="673"/>
    <col min="15876" max="15876" width="9.33203125" style="673" customWidth="1"/>
    <col min="15877" max="15877" width="6.6640625" style="673" customWidth="1"/>
    <col min="15878" max="15878" width="40.6640625" style="673" customWidth="1"/>
    <col min="15879" max="15882" width="9.33203125" style="673" customWidth="1"/>
    <col min="15883" max="16131" width="9.33203125" style="673"/>
    <col min="16132" max="16132" width="9.33203125" style="673" customWidth="1"/>
    <col min="16133" max="16133" width="6.6640625" style="673" customWidth="1"/>
    <col min="16134" max="16134" width="40.6640625" style="673" customWidth="1"/>
    <col min="16135" max="16138" width="9.33203125" style="673" customWidth="1"/>
    <col min="16139" max="16383" width="9.33203125" style="673"/>
    <col min="16384" max="16384" width="9.33203125" style="673" customWidth="1"/>
  </cols>
  <sheetData>
    <row r="1" spans="1:22" ht="92.4" customHeight="1" thickBot="1" x14ac:dyDescent="0.3">
      <c r="A1" s="591" t="s">
        <v>144</v>
      </c>
      <c r="B1" s="1072" t="str">
        <f>'C1.3'!B1</f>
        <v>ACSA - BFIA 8202/2026  
FOR: CONTRACTOR APPOINTMENT FOR THE CONSTRUCTION OF UNDERGROUND MAIN WATER LINE AND REHABILITATION OF SERVICE ROADS AT BRAM FISCHER INTERNATIONAL AIRPORT FOR A PERIOD OF 12 MONTHS</v>
      </c>
      <c r="C1" s="1072"/>
      <c r="D1" s="1073" t="s">
        <v>145</v>
      </c>
      <c r="E1" s="1073"/>
      <c r="F1" s="1073"/>
      <c r="G1" s="1073"/>
      <c r="H1" s="1073"/>
      <c r="I1" s="1073"/>
      <c r="J1" s="1074"/>
      <c r="K1" s="1071"/>
      <c r="L1" s="1071"/>
      <c r="M1" s="1071"/>
      <c r="N1" s="1071"/>
      <c r="O1" s="1071"/>
      <c r="P1" s="1071"/>
      <c r="Q1" s="1071"/>
      <c r="R1" s="1071"/>
      <c r="S1" s="1071"/>
      <c r="T1" s="1071"/>
      <c r="U1" s="1071"/>
      <c r="V1" s="1071"/>
    </row>
    <row r="2" spans="1:22" ht="14.4" thickBot="1" x14ac:dyDescent="0.3">
      <c r="A2" s="592" t="s">
        <v>23</v>
      </c>
      <c r="B2" s="593"/>
      <c r="C2" s="595" t="s">
        <v>24</v>
      </c>
      <c r="D2" s="595" t="s">
        <v>25</v>
      </c>
      <c r="E2" s="595" t="s">
        <v>26</v>
      </c>
      <c r="F2" s="595" t="s">
        <v>27</v>
      </c>
      <c r="G2" s="595" t="s">
        <v>28</v>
      </c>
      <c r="H2" s="595" t="s">
        <v>26</v>
      </c>
      <c r="I2" s="674" t="s">
        <v>27</v>
      </c>
      <c r="J2" s="596" t="s">
        <v>28</v>
      </c>
      <c r="K2" s="675"/>
      <c r="L2" s="675"/>
      <c r="M2" s="675"/>
      <c r="N2" s="675"/>
      <c r="O2" s="675"/>
      <c r="P2" s="675"/>
      <c r="Q2" s="675"/>
      <c r="R2" s="675"/>
      <c r="S2" s="675"/>
      <c r="T2" s="675"/>
      <c r="U2" s="675"/>
      <c r="V2" s="675"/>
    </row>
    <row r="3" spans="1:22" x14ac:dyDescent="0.25">
      <c r="A3" s="643"/>
      <c r="B3" s="644"/>
      <c r="C3" s="601"/>
      <c r="D3" s="602"/>
      <c r="E3" s="602"/>
      <c r="F3" s="601"/>
      <c r="G3" s="601"/>
      <c r="H3" s="602"/>
      <c r="I3" s="676"/>
      <c r="J3" s="603"/>
      <c r="K3" s="413"/>
      <c r="L3" s="375"/>
      <c r="M3" s="375"/>
      <c r="N3" s="413"/>
      <c r="O3" s="375"/>
      <c r="P3" s="375"/>
      <c r="Q3" s="413"/>
      <c r="R3" s="375"/>
      <c r="S3" s="375"/>
      <c r="T3" s="413"/>
      <c r="U3" s="375"/>
      <c r="V3" s="375"/>
    </row>
    <row r="4" spans="1:22" x14ac:dyDescent="0.25">
      <c r="A4" s="645"/>
      <c r="B4" s="646"/>
      <c r="C4" s="616"/>
      <c r="D4" s="10"/>
      <c r="E4" s="10"/>
      <c r="F4" s="616"/>
      <c r="G4" s="616"/>
      <c r="H4" s="10"/>
      <c r="I4" s="677"/>
      <c r="J4" s="647"/>
      <c r="K4" s="413"/>
      <c r="L4" s="375"/>
      <c r="M4" s="375"/>
      <c r="N4" s="413"/>
      <c r="O4" s="375"/>
      <c r="P4" s="375"/>
      <c r="Q4" s="413"/>
      <c r="R4" s="375"/>
      <c r="S4" s="375"/>
      <c r="T4" s="413"/>
      <c r="U4" s="375"/>
      <c r="V4" s="375"/>
    </row>
    <row r="5" spans="1:22" x14ac:dyDescent="0.25">
      <c r="A5" s="605" t="s">
        <v>146</v>
      </c>
      <c r="B5" s="12"/>
      <c r="C5" s="617" t="s">
        <v>147</v>
      </c>
      <c r="D5" s="10"/>
      <c r="E5" s="10"/>
      <c r="F5" s="616"/>
      <c r="G5" s="467"/>
      <c r="H5" s="10"/>
      <c r="I5" s="677"/>
      <c r="J5" s="517"/>
      <c r="K5" s="413"/>
      <c r="L5" s="375"/>
      <c r="M5" s="418"/>
      <c r="N5" s="413"/>
      <c r="O5" s="375"/>
      <c r="P5" s="418"/>
      <c r="Q5" s="413"/>
      <c r="R5" s="375"/>
      <c r="S5" s="418"/>
      <c r="T5" s="413"/>
      <c r="U5" s="375"/>
      <c r="V5" s="418"/>
    </row>
    <row r="6" spans="1:22" ht="15.6" x14ac:dyDescent="0.25">
      <c r="A6" s="605"/>
      <c r="B6" s="12" t="s">
        <v>148</v>
      </c>
      <c r="C6" s="678" t="s">
        <v>149</v>
      </c>
      <c r="D6" s="624" t="s">
        <v>150</v>
      </c>
      <c r="E6" s="477">
        <v>80</v>
      </c>
      <c r="F6" s="481">
        <v>2000</v>
      </c>
      <c r="G6" s="478">
        <f t="shared" ref="G6:G73" si="0">IF(F6="","",ROUND(E6*(ROUND(F6,2)),2))</f>
        <v>160000</v>
      </c>
      <c r="H6" s="477">
        <v>80</v>
      </c>
      <c r="I6" s="731"/>
      <c r="J6" s="520" t="str">
        <f t="shared" ref="J6:J73" si="1">IF(I6="","",ROUND(H6*(ROUND(I6,2)),2))</f>
        <v/>
      </c>
      <c r="K6" s="419"/>
      <c r="L6" s="421"/>
      <c r="M6" s="420"/>
      <c r="N6" s="419"/>
      <c r="O6" s="421"/>
      <c r="P6" s="420"/>
      <c r="Q6" s="419"/>
      <c r="R6" s="421"/>
      <c r="S6" s="420"/>
      <c r="T6" s="419"/>
      <c r="U6" s="421"/>
      <c r="V6" s="420"/>
    </row>
    <row r="7" spans="1:22" ht="15.6" hidden="1" x14ac:dyDescent="0.25">
      <c r="A7" s="605"/>
      <c r="B7" s="12" t="s">
        <v>151</v>
      </c>
      <c r="C7" s="678" t="s">
        <v>152</v>
      </c>
      <c r="D7" s="624" t="s">
        <v>150</v>
      </c>
      <c r="E7" s="477">
        <v>0</v>
      </c>
      <c r="F7" s="481">
        <v>2000</v>
      </c>
      <c r="G7" s="478">
        <f t="shared" si="0"/>
        <v>0</v>
      </c>
      <c r="H7" s="477">
        <v>0</v>
      </c>
      <c r="I7" s="731"/>
      <c r="J7" s="520" t="str">
        <f t="shared" si="1"/>
        <v/>
      </c>
      <c r="K7" s="419"/>
      <c r="L7" s="421"/>
      <c r="M7" s="420"/>
      <c r="N7" s="419"/>
      <c r="O7" s="421"/>
      <c r="P7" s="420"/>
      <c r="Q7" s="419"/>
      <c r="R7" s="421"/>
      <c r="S7" s="420"/>
      <c r="T7" s="419"/>
      <c r="U7" s="421"/>
      <c r="V7" s="420"/>
    </row>
    <row r="8" spans="1:22" ht="15.6" x14ac:dyDescent="0.25">
      <c r="A8" s="605"/>
      <c r="B8" s="12" t="s">
        <v>153</v>
      </c>
      <c r="C8" s="678" t="s">
        <v>154</v>
      </c>
      <c r="D8" s="624" t="s">
        <v>150</v>
      </c>
      <c r="E8" s="477">
        <v>40</v>
      </c>
      <c r="F8" s="481">
        <v>1000</v>
      </c>
      <c r="G8" s="478">
        <f t="shared" si="0"/>
        <v>40000</v>
      </c>
      <c r="H8" s="477">
        <v>40</v>
      </c>
      <c r="I8" s="731"/>
      <c r="J8" s="520" t="str">
        <f t="shared" si="1"/>
        <v/>
      </c>
      <c r="K8" s="419"/>
      <c r="L8" s="421"/>
      <c r="M8" s="420"/>
      <c r="N8" s="419"/>
      <c r="O8" s="421"/>
      <c r="P8" s="420"/>
      <c r="Q8" s="419"/>
      <c r="R8" s="421"/>
      <c r="S8" s="420"/>
      <c r="T8" s="419"/>
      <c r="U8" s="421"/>
      <c r="V8" s="420"/>
    </row>
    <row r="9" spans="1:22" ht="26.4" x14ac:dyDescent="0.25">
      <c r="A9" s="605"/>
      <c r="B9" s="12" t="s">
        <v>155</v>
      </c>
      <c r="C9" s="678" t="s">
        <v>156</v>
      </c>
      <c r="D9" s="624" t="s">
        <v>150</v>
      </c>
      <c r="E9" s="477">
        <v>40</v>
      </c>
      <c r="F9" s="481">
        <v>1200</v>
      </c>
      <c r="G9" s="478">
        <f t="shared" si="0"/>
        <v>48000</v>
      </c>
      <c r="H9" s="477">
        <v>40</v>
      </c>
      <c r="I9" s="731"/>
      <c r="J9" s="520" t="str">
        <f t="shared" si="1"/>
        <v/>
      </c>
      <c r="K9" s="419"/>
      <c r="L9" s="421"/>
      <c r="M9" s="420"/>
      <c r="N9" s="419"/>
      <c r="O9" s="421"/>
      <c r="P9" s="420"/>
      <c r="Q9" s="419"/>
      <c r="R9" s="421"/>
      <c r="S9" s="420"/>
      <c r="T9" s="419"/>
      <c r="U9" s="421"/>
      <c r="V9" s="420"/>
    </row>
    <row r="10" spans="1:22" ht="15.6" x14ac:dyDescent="0.25">
      <c r="A10" s="605"/>
      <c r="B10" s="12" t="s">
        <v>157</v>
      </c>
      <c r="C10" s="678" t="s">
        <v>158</v>
      </c>
      <c r="D10" s="624" t="s">
        <v>150</v>
      </c>
      <c r="E10" s="477">
        <v>20</v>
      </c>
      <c r="F10" s="481">
        <v>1000</v>
      </c>
      <c r="G10" s="478">
        <f t="shared" si="0"/>
        <v>20000</v>
      </c>
      <c r="H10" s="477">
        <v>20</v>
      </c>
      <c r="I10" s="731"/>
      <c r="J10" s="520" t="str">
        <f t="shared" si="1"/>
        <v/>
      </c>
      <c r="K10" s="419"/>
      <c r="L10" s="421"/>
      <c r="M10" s="420"/>
      <c r="N10" s="419"/>
      <c r="O10" s="421"/>
      <c r="P10" s="420"/>
      <c r="Q10" s="419"/>
      <c r="R10" s="421"/>
      <c r="S10" s="420"/>
      <c r="T10" s="419"/>
      <c r="U10" s="421"/>
      <c r="V10" s="420"/>
    </row>
    <row r="11" spans="1:22" x14ac:dyDescent="0.25">
      <c r="A11" s="605"/>
      <c r="B11" s="12" t="s">
        <v>159</v>
      </c>
      <c r="C11" s="678" t="s">
        <v>160</v>
      </c>
      <c r="D11" s="624" t="s">
        <v>161</v>
      </c>
      <c r="E11" s="477">
        <v>2</v>
      </c>
      <c r="F11" s="481">
        <v>15000</v>
      </c>
      <c r="G11" s="478">
        <f t="shared" si="0"/>
        <v>30000</v>
      </c>
      <c r="H11" s="477">
        <v>2</v>
      </c>
      <c r="I11" s="731"/>
      <c r="J11" s="520" t="str">
        <f t="shared" si="1"/>
        <v/>
      </c>
      <c r="K11" s="419"/>
      <c r="L11" s="421"/>
      <c r="M11" s="420"/>
      <c r="N11" s="419"/>
      <c r="O11" s="421"/>
      <c r="P11" s="420"/>
      <c r="Q11" s="419"/>
      <c r="R11" s="421"/>
      <c r="S11" s="420"/>
      <c r="T11" s="419"/>
      <c r="U11" s="421"/>
      <c r="V11" s="420"/>
    </row>
    <row r="12" spans="1:22" x14ac:dyDescent="0.25">
      <c r="A12" s="605"/>
      <c r="B12" s="12" t="s">
        <v>162</v>
      </c>
      <c r="C12" s="678" t="s">
        <v>5203</v>
      </c>
      <c r="D12" s="624" t="s">
        <v>161</v>
      </c>
      <c r="E12" s="477">
        <v>2</v>
      </c>
      <c r="F12" s="481">
        <v>6000</v>
      </c>
      <c r="G12" s="478">
        <f t="shared" si="0"/>
        <v>12000</v>
      </c>
      <c r="H12" s="477">
        <v>2</v>
      </c>
      <c r="I12" s="731"/>
      <c r="J12" s="520" t="str">
        <f t="shared" si="1"/>
        <v/>
      </c>
      <c r="K12" s="419"/>
      <c r="L12" s="421"/>
      <c r="M12" s="420"/>
      <c r="N12" s="419"/>
      <c r="O12" s="421"/>
      <c r="P12" s="420"/>
      <c r="Q12" s="419"/>
      <c r="R12" s="421"/>
      <c r="S12" s="420"/>
      <c r="T12" s="419"/>
      <c r="U12" s="421"/>
      <c r="V12" s="420"/>
    </row>
    <row r="13" spans="1:22" x14ac:dyDescent="0.25">
      <c r="A13" s="605"/>
      <c r="B13" s="12" t="s">
        <v>163</v>
      </c>
      <c r="C13" s="678" t="s">
        <v>164</v>
      </c>
      <c r="D13" s="624" t="s">
        <v>161</v>
      </c>
      <c r="E13" s="477">
        <v>2</v>
      </c>
      <c r="F13" s="481">
        <v>15000</v>
      </c>
      <c r="G13" s="478">
        <f t="shared" si="0"/>
        <v>30000</v>
      </c>
      <c r="H13" s="477">
        <v>2</v>
      </c>
      <c r="I13" s="731"/>
      <c r="J13" s="520" t="str">
        <f t="shared" si="1"/>
        <v/>
      </c>
      <c r="K13" s="419"/>
      <c r="L13" s="421"/>
      <c r="M13" s="420"/>
      <c r="N13" s="419"/>
      <c r="O13" s="421"/>
      <c r="P13" s="420"/>
      <c r="Q13" s="419"/>
      <c r="R13" s="421"/>
      <c r="S13" s="420"/>
      <c r="T13" s="419"/>
      <c r="U13" s="421"/>
      <c r="V13" s="420"/>
    </row>
    <row r="14" spans="1:22" ht="39.6" x14ac:dyDescent="0.25">
      <c r="A14" s="605"/>
      <c r="B14" s="12" t="s">
        <v>165</v>
      </c>
      <c r="C14" s="678" t="s">
        <v>5204</v>
      </c>
      <c r="D14" s="624" t="s">
        <v>161</v>
      </c>
      <c r="E14" s="477">
        <v>1</v>
      </c>
      <c r="F14" s="481">
        <v>15000</v>
      </c>
      <c r="G14" s="478">
        <f t="shared" si="0"/>
        <v>15000</v>
      </c>
      <c r="H14" s="477">
        <v>1</v>
      </c>
      <c r="I14" s="731"/>
      <c r="J14" s="520" t="str">
        <f t="shared" si="1"/>
        <v/>
      </c>
      <c r="K14" s="419"/>
      <c r="L14" s="421"/>
      <c r="M14" s="420"/>
      <c r="N14" s="419"/>
      <c r="O14" s="421"/>
      <c r="P14" s="420"/>
      <c r="Q14" s="419"/>
      <c r="R14" s="421"/>
      <c r="S14" s="420"/>
      <c r="T14" s="419"/>
      <c r="U14" s="421"/>
      <c r="V14" s="420"/>
    </row>
    <row r="15" spans="1:22" ht="26.4" hidden="1" x14ac:dyDescent="0.25">
      <c r="A15" s="605"/>
      <c r="B15" s="12" t="s">
        <v>166</v>
      </c>
      <c r="C15" s="678" t="s">
        <v>5205</v>
      </c>
      <c r="D15" s="624" t="s">
        <v>161</v>
      </c>
      <c r="E15" s="477">
        <v>0</v>
      </c>
      <c r="F15" s="481">
        <v>30000</v>
      </c>
      <c r="G15" s="478">
        <f t="shared" si="0"/>
        <v>0</v>
      </c>
      <c r="H15" s="477">
        <v>0</v>
      </c>
      <c r="I15" s="670"/>
      <c r="J15" s="520" t="str">
        <f t="shared" si="1"/>
        <v/>
      </c>
      <c r="K15" s="419"/>
      <c r="L15" s="421"/>
      <c r="M15" s="420"/>
      <c r="N15" s="419"/>
      <c r="O15" s="421"/>
      <c r="P15" s="420"/>
      <c r="Q15" s="419"/>
      <c r="R15" s="421"/>
      <c r="S15" s="420"/>
      <c r="T15" s="419"/>
      <c r="U15" s="421"/>
      <c r="V15" s="420"/>
    </row>
    <row r="16" spans="1:22" ht="26.4" hidden="1" x14ac:dyDescent="0.25">
      <c r="A16" s="605"/>
      <c r="B16" s="12" t="s">
        <v>167</v>
      </c>
      <c r="C16" s="678" t="s">
        <v>5206</v>
      </c>
      <c r="D16" s="624" t="s">
        <v>161</v>
      </c>
      <c r="E16" s="477"/>
      <c r="F16" s="481"/>
      <c r="G16" s="478" t="str">
        <f t="shared" si="0"/>
        <v/>
      </c>
      <c r="H16" s="477"/>
      <c r="I16" s="670"/>
      <c r="J16" s="520" t="str">
        <f t="shared" si="1"/>
        <v/>
      </c>
      <c r="K16" s="419"/>
      <c r="L16" s="421"/>
      <c r="M16" s="420"/>
      <c r="N16" s="419"/>
      <c r="O16" s="421"/>
      <c r="P16" s="420"/>
      <c r="Q16" s="419"/>
      <c r="R16" s="421"/>
      <c r="S16" s="420"/>
      <c r="T16" s="419"/>
      <c r="U16" s="421"/>
      <c r="V16" s="420"/>
    </row>
    <row r="17" spans="1:22" ht="26.4" hidden="1" x14ac:dyDescent="0.25">
      <c r="A17" s="605"/>
      <c r="B17" s="12" t="s">
        <v>168</v>
      </c>
      <c r="C17" s="678" t="s">
        <v>5207</v>
      </c>
      <c r="D17" s="624" t="s">
        <v>161</v>
      </c>
      <c r="E17" s="477"/>
      <c r="F17" s="481"/>
      <c r="G17" s="478" t="str">
        <f t="shared" si="0"/>
        <v/>
      </c>
      <c r="H17" s="477"/>
      <c r="I17" s="670"/>
      <c r="J17" s="520" t="str">
        <f t="shared" si="1"/>
        <v/>
      </c>
      <c r="K17" s="419"/>
      <c r="L17" s="421"/>
      <c r="M17" s="420"/>
      <c r="N17" s="419"/>
      <c r="O17" s="421"/>
      <c r="P17" s="420"/>
      <c r="Q17" s="419"/>
      <c r="R17" s="421"/>
      <c r="S17" s="420"/>
      <c r="T17" s="419"/>
      <c r="U17" s="421"/>
      <c r="V17" s="420"/>
    </row>
    <row r="18" spans="1:22" hidden="1" x14ac:dyDescent="0.25">
      <c r="A18" s="622"/>
      <c r="B18" s="679" t="s">
        <v>169</v>
      </c>
      <c r="C18" s="680" t="s">
        <v>170</v>
      </c>
      <c r="D18" s="482" t="s">
        <v>171</v>
      </c>
      <c r="E18" s="483">
        <v>1</v>
      </c>
      <c r="F18" s="482"/>
      <c r="G18" s="484" t="str">
        <f t="shared" si="0"/>
        <v/>
      </c>
      <c r="H18" s="483">
        <v>1</v>
      </c>
      <c r="I18" s="671"/>
      <c r="J18" s="521" t="str">
        <f t="shared" si="1"/>
        <v/>
      </c>
      <c r="K18" s="422"/>
      <c r="L18" s="423"/>
      <c r="M18" s="424"/>
      <c r="N18" s="422"/>
      <c r="O18" s="423"/>
      <c r="P18" s="424"/>
      <c r="Q18" s="422"/>
      <c r="R18" s="423"/>
      <c r="S18" s="424"/>
      <c r="T18" s="422"/>
      <c r="U18" s="423"/>
      <c r="V18" s="424"/>
    </row>
    <row r="19" spans="1:22" ht="26.4" hidden="1" x14ac:dyDescent="0.25">
      <c r="A19" s="622"/>
      <c r="B19" s="679" t="s">
        <v>172</v>
      </c>
      <c r="C19" s="680" t="s">
        <v>173</v>
      </c>
      <c r="D19" s="681" t="s">
        <v>174</v>
      </c>
      <c r="E19" s="485" t="str">
        <f>G18</f>
        <v/>
      </c>
      <c r="F19" s="682"/>
      <c r="G19" s="484" t="str">
        <f t="shared" si="0"/>
        <v/>
      </c>
      <c r="H19" s="485" t="str">
        <f>J18</f>
        <v/>
      </c>
      <c r="I19" s="683"/>
      <c r="J19" s="521" t="str">
        <f t="shared" si="1"/>
        <v/>
      </c>
      <c r="K19" s="425"/>
      <c r="L19" s="684"/>
      <c r="M19" s="424"/>
      <c r="N19" s="425"/>
      <c r="O19" s="684"/>
      <c r="P19" s="424"/>
      <c r="Q19" s="425"/>
      <c r="R19" s="684"/>
      <c r="S19" s="424"/>
      <c r="T19" s="425"/>
      <c r="U19" s="684"/>
      <c r="V19" s="424"/>
    </row>
    <row r="20" spans="1:22" x14ac:dyDescent="0.25">
      <c r="A20" s="622" t="s">
        <v>175</v>
      </c>
      <c r="B20" s="627"/>
      <c r="C20" s="625" t="s">
        <v>176</v>
      </c>
      <c r="D20" s="10"/>
      <c r="E20" s="10"/>
      <c r="F20" s="10"/>
      <c r="G20" s="471" t="str">
        <f t="shared" si="0"/>
        <v/>
      </c>
      <c r="H20" s="10"/>
      <c r="I20" s="685"/>
      <c r="J20" s="518" t="str">
        <f t="shared" si="1"/>
        <v/>
      </c>
      <c r="K20" s="413"/>
      <c r="L20" s="413"/>
      <c r="M20" s="418"/>
      <c r="N20" s="413"/>
      <c r="O20" s="413"/>
      <c r="P20" s="418"/>
      <c r="Q20" s="413"/>
      <c r="R20" s="413"/>
      <c r="S20" s="418"/>
      <c r="T20" s="413"/>
      <c r="U20" s="413"/>
      <c r="V20" s="418"/>
    </row>
    <row r="21" spans="1:22" ht="15.6" x14ac:dyDescent="0.25">
      <c r="A21" s="622"/>
      <c r="B21" s="623" t="s">
        <v>177</v>
      </c>
      <c r="C21" s="610" t="s">
        <v>178</v>
      </c>
      <c r="D21" s="624" t="s">
        <v>150</v>
      </c>
      <c r="E21" s="477">
        <v>6</v>
      </c>
      <c r="F21" s="481">
        <v>200</v>
      </c>
      <c r="G21" s="478">
        <f t="shared" si="0"/>
        <v>1200</v>
      </c>
      <c r="H21" s="477">
        <v>6</v>
      </c>
      <c r="I21" s="731"/>
      <c r="J21" s="520" t="str">
        <f t="shared" si="1"/>
        <v/>
      </c>
      <c r="K21" s="419"/>
      <c r="L21" s="421"/>
      <c r="M21" s="420"/>
      <c r="N21" s="419"/>
      <c r="O21" s="421"/>
      <c r="P21" s="420"/>
      <c r="Q21" s="419"/>
      <c r="R21" s="421"/>
      <c r="S21" s="420"/>
      <c r="T21" s="419"/>
      <c r="U21" s="421"/>
      <c r="V21" s="420"/>
    </row>
    <row r="22" spans="1:22" ht="15.6" x14ac:dyDescent="0.25">
      <c r="A22" s="622"/>
      <c r="B22" s="623" t="s">
        <v>179</v>
      </c>
      <c r="C22" s="610" t="s">
        <v>180</v>
      </c>
      <c r="D22" s="624" t="s">
        <v>150</v>
      </c>
      <c r="E22" s="477">
        <v>10</v>
      </c>
      <c r="F22" s="481">
        <v>370</v>
      </c>
      <c r="G22" s="478">
        <f t="shared" si="0"/>
        <v>3700</v>
      </c>
      <c r="H22" s="477">
        <v>10</v>
      </c>
      <c r="I22" s="731"/>
      <c r="J22" s="520" t="str">
        <f t="shared" si="1"/>
        <v/>
      </c>
      <c r="K22" s="419"/>
      <c r="L22" s="421"/>
      <c r="M22" s="420"/>
      <c r="N22" s="419"/>
      <c r="O22" s="421"/>
      <c r="P22" s="420"/>
      <c r="Q22" s="419"/>
      <c r="R22" s="421"/>
      <c r="S22" s="420"/>
      <c r="T22" s="419"/>
      <c r="U22" s="421"/>
      <c r="V22" s="420"/>
    </row>
    <row r="23" spans="1:22" ht="15.6" x14ac:dyDescent="0.25">
      <c r="A23" s="622"/>
      <c r="B23" s="623" t="s">
        <v>181</v>
      </c>
      <c r="C23" s="610" t="s">
        <v>182</v>
      </c>
      <c r="D23" s="624" t="s">
        <v>150</v>
      </c>
      <c r="E23" s="477">
        <v>10</v>
      </c>
      <c r="F23" s="481">
        <v>300</v>
      </c>
      <c r="G23" s="478">
        <f t="shared" si="0"/>
        <v>3000</v>
      </c>
      <c r="H23" s="477">
        <v>10</v>
      </c>
      <c r="I23" s="731"/>
      <c r="J23" s="520" t="str">
        <f t="shared" si="1"/>
        <v/>
      </c>
      <c r="K23" s="419"/>
      <c r="L23" s="421"/>
      <c r="M23" s="420"/>
      <c r="N23" s="419"/>
      <c r="O23" s="421"/>
      <c r="P23" s="420"/>
      <c r="Q23" s="419"/>
      <c r="R23" s="421"/>
      <c r="S23" s="420"/>
      <c r="T23" s="419"/>
      <c r="U23" s="421"/>
      <c r="V23" s="420"/>
    </row>
    <row r="24" spans="1:22" ht="26.4" x14ac:dyDescent="0.25">
      <c r="A24" s="622"/>
      <c r="B24" s="623" t="s">
        <v>183</v>
      </c>
      <c r="C24" s="610" t="s">
        <v>184</v>
      </c>
      <c r="D24" s="624" t="s">
        <v>150</v>
      </c>
      <c r="E24" s="477">
        <v>6</v>
      </c>
      <c r="F24" s="481">
        <v>2500</v>
      </c>
      <c r="G24" s="478">
        <f t="shared" si="0"/>
        <v>15000</v>
      </c>
      <c r="H24" s="477">
        <v>6</v>
      </c>
      <c r="I24" s="731"/>
      <c r="J24" s="520" t="str">
        <f t="shared" si="1"/>
        <v/>
      </c>
      <c r="K24" s="419"/>
      <c r="L24" s="421"/>
      <c r="M24" s="420"/>
      <c r="N24" s="419"/>
      <c r="O24" s="421"/>
      <c r="P24" s="420"/>
      <c r="Q24" s="419"/>
      <c r="R24" s="421"/>
      <c r="S24" s="420"/>
      <c r="T24" s="419"/>
      <c r="U24" s="421"/>
      <c r="V24" s="420"/>
    </row>
    <row r="25" spans="1:22" ht="26.4" x14ac:dyDescent="0.25">
      <c r="A25" s="622"/>
      <c r="B25" s="623" t="s">
        <v>185</v>
      </c>
      <c r="C25" s="610" t="s">
        <v>186</v>
      </c>
      <c r="D25" s="624" t="s">
        <v>150</v>
      </c>
      <c r="E25" s="477">
        <v>6</v>
      </c>
      <c r="F25" s="481">
        <v>500</v>
      </c>
      <c r="G25" s="478">
        <f t="shared" si="0"/>
        <v>3000</v>
      </c>
      <c r="H25" s="477">
        <v>6</v>
      </c>
      <c r="I25" s="731"/>
      <c r="J25" s="520" t="str">
        <f t="shared" si="1"/>
        <v/>
      </c>
      <c r="K25" s="419"/>
      <c r="L25" s="421"/>
      <c r="M25" s="420"/>
      <c r="N25" s="419"/>
      <c r="O25" s="421"/>
      <c r="P25" s="420"/>
      <c r="Q25" s="419"/>
      <c r="R25" s="421"/>
      <c r="S25" s="420"/>
      <c r="T25" s="419"/>
      <c r="U25" s="421"/>
      <c r="V25" s="420"/>
    </row>
    <row r="26" spans="1:22" ht="15.6" x14ac:dyDescent="0.25">
      <c r="A26" s="622"/>
      <c r="B26" s="623" t="s">
        <v>187</v>
      </c>
      <c r="C26" s="610" t="s">
        <v>188</v>
      </c>
      <c r="D26" s="624" t="s">
        <v>150</v>
      </c>
      <c r="E26" s="477">
        <v>12</v>
      </c>
      <c r="F26" s="481">
        <v>150</v>
      </c>
      <c r="G26" s="478">
        <f t="shared" si="0"/>
        <v>1800</v>
      </c>
      <c r="H26" s="477">
        <v>12</v>
      </c>
      <c r="I26" s="731"/>
      <c r="J26" s="520" t="str">
        <f t="shared" si="1"/>
        <v/>
      </c>
      <c r="K26" s="419"/>
      <c r="L26" s="421"/>
      <c r="M26" s="420"/>
      <c r="N26" s="419"/>
      <c r="O26" s="421"/>
      <c r="P26" s="420"/>
      <c r="Q26" s="419"/>
      <c r="R26" s="421"/>
      <c r="S26" s="420"/>
      <c r="T26" s="419"/>
      <c r="U26" s="421"/>
      <c r="V26" s="420"/>
    </row>
    <row r="27" spans="1:22" ht="15.6" x14ac:dyDescent="0.25">
      <c r="A27" s="622"/>
      <c r="B27" s="623" t="s">
        <v>189</v>
      </c>
      <c r="C27" s="610" t="s">
        <v>190</v>
      </c>
      <c r="D27" s="624" t="s">
        <v>150</v>
      </c>
      <c r="E27" s="477">
        <v>12</v>
      </c>
      <c r="F27" s="481">
        <v>150</v>
      </c>
      <c r="G27" s="478">
        <f t="shared" si="0"/>
        <v>1800</v>
      </c>
      <c r="H27" s="477">
        <v>12</v>
      </c>
      <c r="I27" s="731"/>
      <c r="J27" s="520" t="str">
        <f t="shared" si="1"/>
        <v/>
      </c>
      <c r="K27" s="419"/>
      <c r="L27" s="421"/>
      <c r="M27" s="420"/>
      <c r="N27" s="419"/>
      <c r="O27" s="421"/>
      <c r="P27" s="420"/>
      <c r="Q27" s="419"/>
      <c r="R27" s="421"/>
      <c r="S27" s="420"/>
      <c r="T27" s="419"/>
      <c r="U27" s="421"/>
      <c r="V27" s="420"/>
    </row>
    <row r="28" spans="1:22" ht="15.6" x14ac:dyDescent="0.25">
      <c r="A28" s="622"/>
      <c r="B28" s="623" t="s">
        <v>191</v>
      </c>
      <c r="C28" s="610" t="s">
        <v>192</v>
      </c>
      <c r="D28" s="624" t="s">
        <v>150</v>
      </c>
      <c r="E28" s="477">
        <v>4</v>
      </c>
      <c r="F28" s="481">
        <v>200</v>
      </c>
      <c r="G28" s="478">
        <f t="shared" si="0"/>
        <v>800</v>
      </c>
      <c r="H28" s="477">
        <v>4</v>
      </c>
      <c r="I28" s="731"/>
      <c r="J28" s="520" t="str">
        <f t="shared" si="1"/>
        <v/>
      </c>
      <c r="K28" s="419"/>
      <c r="L28" s="421"/>
      <c r="M28" s="420"/>
      <c r="N28" s="419"/>
      <c r="O28" s="421"/>
      <c r="P28" s="420"/>
      <c r="Q28" s="419"/>
      <c r="R28" s="421"/>
      <c r="S28" s="420"/>
      <c r="T28" s="419"/>
      <c r="U28" s="421"/>
      <c r="V28" s="420"/>
    </row>
    <row r="29" spans="1:22" ht="15.6" x14ac:dyDescent="0.25">
      <c r="A29" s="622"/>
      <c r="B29" s="623" t="s">
        <v>193</v>
      </c>
      <c r="C29" s="610" t="s">
        <v>194</v>
      </c>
      <c r="D29" s="624" t="s">
        <v>150</v>
      </c>
      <c r="E29" s="477">
        <v>4</v>
      </c>
      <c r="F29" s="481">
        <v>230</v>
      </c>
      <c r="G29" s="478">
        <f t="shared" si="0"/>
        <v>920</v>
      </c>
      <c r="H29" s="477">
        <v>4</v>
      </c>
      <c r="I29" s="731"/>
      <c r="J29" s="520" t="str">
        <f t="shared" si="1"/>
        <v/>
      </c>
      <c r="K29" s="419"/>
      <c r="L29" s="421"/>
      <c r="M29" s="420"/>
      <c r="N29" s="419"/>
      <c r="O29" s="421"/>
      <c r="P29" s="420"/>
      <c r="Q29" s="419"/>
      <c r="R29" s="421"/>
      <c r="S29" s="420"/>
      <c r="T29" s="419"/>
      <c r="U29" s="421"/>
      <c r="V29" s="420"/>
    </row>
    <row r="30" spans="1:22" ht="15.6" hidden="1" x14ac:dyDescent="0.25">
      <c r="A30" s="622"/>
      <c r="B30" s="623" t="s">
        <v>195</v>
      </c>
      <c r="C30" s="610" t="s">
        <v>196</v>
      </c>
      <c r="D30" s="624" t="s">
        <v>150</v>
      </c>
      <c r="E30" s="477"/>
      <c r="F30" s="481"/>
      <c r="G30" s="478" t="str">
        <f t="shared" si="0"/>
        <v/>
      </c>
      <c r="H30" s="477"/>
      <c r="I30" s="670"/>
      <c r="J30" s="520" t="str">
        <f t="shared" si="1"/>
        <v/>
      </c>
      <c r="K30" s="419"/>
      <c r="L30" s="421"/>
      <c r="M30" s="420"/>
      <c r="N30" s="419"/>
      <c r="O30" s="421"/>
      <c r="P30" s="420"/>
      <c r="Q30" s="419"/>
      <c r="R30" s="421"/>
      <c r="S30" s="420"/>
      <c r="T30" s="419"/>
      <c r="U30" s="421"/>
      <c r="V30" s="420"/>
    </row>
    <row r="31" spans="1:22" ht="26.4" hidden="1" x14ac:dyDescent="0.25">
      <c r="A31" s="622"/>
      <c r="B31" s="623" t="s">
        <v>197</v>
      </c>
      <c r="C31" s="610" t="s">
        <v>198</v>
      </c>
      <c r="D31" s="624" t="s">
        <v>150</v>
      </c>
      <c r="E31" s="477"/>
      <c r="F31" s="481"/>
      <c r="G31" s="478" t="str">
        <f t="shared" si="0"/>
        <v/>
      </c>
      <c r="H31" s="477"/>
      <c r="I31" s="670"/>
      <c r="J31" s="520" t="str">
        <f t="shared" si="1"/>
        <v/>
      </c>
      <c r="K31" s="419"/>
      <c r="L31" s="421"/>
      <c r="M31" s="420"/>
      <c r="N31" s="419"/>
      <c r="O31" s="421"/>
      <c r="P31" s="420"/>
      <c r="Q31" s="419"/>
      <c r="R31" s="421"/>
      <c r="S31" s="420"/>
      <c r="T31" s="419"/>
      <c r="U31" s="421"/>
      <c r="V31" s="420"/>
    </row>
    <row r="32" spans="1:22" x14ac:dyDescent="0.25">
      <c r="A32" s="622" t="s">
        <v>199</v>
      </c>
      <c r="B32" s="623"/>
      <c r="C32" s="625" t="s">
        <v>200</v>
      </c>
      <c r="D32" s="10"/>
      <c r="E32" s="10"/>
      <c r="F32" s="10"/>
      <c r="G32" s="471" t="str">
        <f t="shared" si="0"/>
        <v/>
      </c>
      <c r="H32" s="10"/>
      <c r="I32" s="685"/>
      <c r="J32" s="518" t="str">
        <f t="shared" si="1"/>
        <v/>
      </c>
      <c r="K32" s="413"/>
      <c r="L32" s="413"/>
      <c r="M32" s="418"/>
      <c r="N32" s="413"/>
      <c r="O32" s="413"/>
      <c r="P32" s="418"/>
      <c r="Q32" s="413"/>
      <c r="R32" s="413"/>
      <c r="S32" s="418"/>
      <c r="T32" s="413"/>
      <c r="U32" s="413"/>
      <c r="V32" s="418"/>
    </row>
    <row r="33" spans="1:22" x14ac:dyDescent="0.25">
      <c r="A33" s="622"/>
      <c r="B33" s="623" t="s">
        <v>201</v>
      </c>
      <c r="C33" s="610" t="s">
        <v>202</v>
      </c>
      <c r="D33" s="624" t="s">
        <v>161</v>
      </c>
      <c r="E33" s="477">
        <v>2</v>
      </c>
      <c r="F33" s="481">
        <v>1200</v>
      </c>
      <c r="G33" s="478">
        <f t="shared" si="0"/>
        <v>2400</v>
      </c>
      <c r="H33" s="477">
        <v>2</v>
      </c>
      <c r="I33" s="731"/>
      <c r="J33" s="520" t="str">
        <f t="shared" si="1"/>
        <v/>
      </c>
      <c r="K33" s="419"/>
      <c r="L33" s="421"/>
      <c r="M33" s="420"/>
      <c r="N33" s="419"/>
      <c r="O33" s="421"/>
      <c r="P33" s="420"/>
      <c r="Q33" s="419"/>
      <c r="R33" s="421"/>
      <c r="S33" s="420"/>
      <c r="T33" s="419"/>
      <c r="U33" s="421"/>
      <c r="V33" s="420"/>
    </row>
    <row r="34" spans="1:22" x14ac:dyDescent="0.25">
      <c r="A34" s="622"/>
      <c r="B34" s="623" t="s">
        <v>203</v>
      </c>
      <c r="C34" s="610" t="s">
        <v>204</v>
      </c>
      <c r="D34" s="624" t="s">
        <v>161</v>
      </c>
      <c r="E34" s="477">
        <v>16</v>
      </c>
      <c r="F34" s="481">
        <v>430</v>
      </c>
      <c r="G34" s="478">
        <f t="shared" si="0"/>
        <v>6880</v>
      </c>
      <c r="H34" s="477">
        <v>16</v>
      </c>
      <c r="I34" s="731"/>
      <c r="J34" s="520" t="str">
        <f t="shared" si="1"/>
        <v/>
      </c>
      <c r="K34" s="419"/>
      <c r="L34" s="421"/>
      <c r="M34" s="420"/>
      <c r="N34" s="419"/>
      <c r="O34" s="421"/>
      <c r="P34" s="420"/>
      <c r="Q34" s="419"/>
      <c r="R34" s="421"/>
      <c r="S34" s="420"/>
      <c r="T34" s="419"/>
      <c r="U34" s="421"/>
      <c r="V34" s="420"/>
    </row>
    <row r="35" spans="1:22" x14ac:dyDescent="0.25">
      <c r="A35" s="622"/>
      <c r="B35" s="623" t="s">
        <v>205</v>
      </c>
      <c r="C35" s="610" t="s">
        <v>206</v>
      </c>
      <c r="D35" s="624" t="s">
        <v>161</v>
      </c>
      <c r="E35" s="477">
        <v>1</v>
      </c>
      <c r="F35" s="481">
        <v>300</v>
      </c>
      <c r="G35" s="478">
        <f t="shared" si="0"/>
        <v>300</v>
      </c>
      <c r="H35" s="477">
        <v>1</v>
      </c>
      <c r="I35" s="731"/>
      <c r="J35" s="520" t="str">
        <f t="shared" si="1"/>
        <v/>
      </c>
      <c r="K35" s="419"/>
      <c r="L35" s="421"/>
      <c r="M35" s="420"/>
      <c r="N35" s="419"/>
      <c r="O35" s="421"/>
      <c r="P35" s="420"/>
      <c r="Q35" s="419"/>
      <c r="R35" s="421"/>
      <c r="S35" s="420"/>
      <c r="T35" s="419"/>
      <c r="U35" s="421"/>
      <c r="V35" s="420"/>
    </row>
    <row r="36" spans="1:22" hidden="1" x14ac:dyDescent="0.25">
      <c r="A36" s="622"/>
      <c r="B36" s="623" t="s">
        <v>207</v>
      </c>
      <c r="C36" s="610" t="s">
        <v>208</v>
      </c>
      <c r="D36" s="624" t="s">
        <v>161</v>
      </c>
      <c r="E36" s="477">
        <v>0</v>
      </c>
      <c r="F36" s="481">
        <v>700</v>
      </c>
      <c r="G36" s="478">
        <f t="shared" si="0"/>
        <v>0</v>
      </c>
      <c r="H36" s="477">
        <v>0</v>
      </c>
      <c r="I36" s="731"/>
      <c r="J36" s="520" t="str">
        <f t="shared" si="1"/>
        <v/>
      </c>
      <c r="K36" s="419"/>
      <c r="L36" s="421"/>
      <c r="M36" s="420"/>
      <c r="N36" s="419"/>
      <c r="O36" s="421"/>
      <c r="P36" s="420"/>
      <c r="Q36" s="419"/>
      <c r="R36" s="421"/>
      <c r="S36" s="420"/>
      <c r="T36" s="419"/>
      <c r="U36" s="421"/>
      <c r="V36" s="420"/>
    </row>
    <row r="37" spans="1:22" ht="26.4" x14ac:dyDescent="0.25">
      <c r="A37" s="622"/>
      <c r="B37" s="623" t="s">
        <v>209</v>
      </c>
      <c r="C37" s="610" t="s">
        <v>5208</v>
      </c>
      <c r="D37" s="624" t="s">
        <v>161</v>
      </c>
      <c r="E37" s="477">
        <v>4</v>
      </c>
      <c r="F37" s="481">
        <v>5000</v>
      </c>
      <c r="G37" s="478">
        <f t="shared" si="0"/>
        <v>20000</v>
      </c>
      <c r="H37" s="477">
        <v>4</v>
      </c>
      <c r="I37" s="731"/>
      <c r="J37" s="520" t="str">
        <f t="shared" si="1"/>
        <v/>
      </c>
      <c r="K37" s="419"/>
      <c r="L37" s="421"/>
      <c r="M37" s="420"/>
      <c r="N37" s="419"/>
      <c r="O37" s="421"/>
      <c r="P37" s="420"/>
      <c r="Q37" s="419"/>
      <c r="R37" s="421"/>
      <c r="S37" s="420"/>
      <c r="T37" s="419"/>
      <c r="U37" s="421"/>
      <c r="V37" s="420"/>
    </row>
    <row r="38" spans="1:22" x14ac:dyDescent="0.25">
      <c r="A38" s="622"/>
      <c r="B38" s="623" t="s">
        <v>210</v>
      </c>
      <c r="C38" s="610" t="s">
        <v>5209</v>
      </c>
      <c r="D38" s="624" t="s">
        <v>161</v>
      </c>
      <c r="E38" s="477">
        <v>1</v>
      </c>
      <c r="F38" s="481">
        <v>7000</v>
      </c>
      <c r="G38" s="478">
        <f t="shared" si="0"/>
        <v>7000</v>
      </c>
      <c r="H38" s="477">
        <v>1</v>
      </c>
      <c r="I38" s="731"/>
      <c r="J38" s="520" t="str">
        <f t="shared" si="1"/>
        <v/>
      </c>
      <c r="K38" s="419"/>
      <c r="L38" s="421"/>
      <c r="M38" s="420"/>
      <c r="N38" s="419"/>
      <c r="O38" s="421"/>
      <c r="P38" s="420"/>
      <c r="Q38" s="419"/>
      <c r="R38" s="421"/>
      <c r="S38" s="420"/>
      <c r="T38" s="419"/>
      <c r="U38" s="421"/>
      <c r="V38" s="420"/>
    </row>
    <row r="39" spans="1:22" x14ac:dyDescent="0.25">
      <c r="A39" s="622"/>
      <c r="B39" s="623" t="s">
        <v>211</v>
      </c>
      <c r="C39" s="610" t="s">
        <v>212</v>
      </c>
      <c r="D39" s="624" t="s">
        <v>161</v>
      </c>
      <c r="E39" s="477">
        <v>2</v>
      </c>
      <c r="F39" s="481">
        <v>3000</v>
      </c>
      <c r="G39" s="478">
        <f t="shared" si="0"/>
        <v>6000</v>
      </c>
      <c r="H39" s="477">
        <v>2</v>
      </c>
      <c r="I39" s="731"/>
      <c r="J39" s="520" t="str">
        <f t="shared" si="1"/>
        <v/>
      </c>
      <c r="K39" s="419"/>
      <c r="L39" s="421"/>
      <c r="M39" s="420"/>
      <c r="N39" s="419"/>
      <c r="O39" s="421"/>
      <c r="P39" s="420"/>
      <c r="Q39" s="419"/>
      <c r="R39" s="421"/>
      <c r="S39" s="420"/>
      <c r="T39" s="419"/>
      <c r="U39" s="421"/>
      <c r="V39" s="420"/>
    </row>
    <row r="40" spans="1:22" x14ac:dyDescent="0.25">
      <c r="A40" s="622"/>
      <c r="B40" s="623" t="s">
        <v>213</v>
      </c>
      <c r="C40" s="610" t="s">
        <v>214</v>
      </c>
      <c r="D40" s="624" t="s">
        <v>161</v>
      </c>
      <c r="E40" s="477">
        <v>1</v>
      </c>
      <c r="F40" s="481">
        <v>10000</v>
      </c>
      <c r="G40" s="478">
        <f t="shared" si="0"/>
        <v>10000</v>
      </c>
      <c r="H40" s="477">
        <v>1</v>
      </c>
      <c r="I40" s="731"/>
      <c r="J40" s="520" t="str">
        <f t="shared" si="1"/>
        <v/>
      </c>
      <c r="K40" s="419"/>
      <c r="L40" s="421"/>
      <c r="M40" s="420"/>
      <c r="N40" s="419"/>
      <c r="O40" s="421"/>
      <c r="P40" s="420"/>
      <c r="Q40" s="419"/>
      <c r="R40" s="421"/>
      <c r="S40" s="420"/>
      <c r="T40" s="419"/>
      <c r="U40" s="421"/>
      <c r="V40" s="420"/>
    </row>
    <row r="41" spans="1:22" hidden="1" x14ac:dyDescent="0.25">
      <c r="A41" s="622"/>
      <c r="B41" s="623" t="s">
        <v>215</v>
      </c>
      <c r="C41" s="610" t="s">
        <v>216</v>
      </c>
      <c r="D41" s="624" t="s">
        <v>161</v>
      </c>
      <c r="E41" s="477">
        <v>0</v>
      </c>
      <c r="F41" s="481">
        <v>2500</v>
      </c>
      <c r="G41" s="478">
        <f t="shared" si="0"/>
        <v>0</v>
      </c>
      <c r="H41" s="477">
        <v>0</v>
      </c>
      <c r="I41" s="731"/>
      <c r="J41" s="520" t="str">
        <f t="shared" si="1"/>
        <v/>
      </c>
      <c r="K41" s="419"/>
      <c r="L41" s="421"/>
      <c r="M41" s="420"/>
      <c r="N41" s="419"/>
      <c r="O41" s="421"/>
      <c r="P41" s="420"/>
      <c r="Q41" s="419"/>
      <c r="R41" s="421"/>
      <c r="S41" s="420"/>
      <c r="T41" s="419"/>
      <c r="U41" s="421"/>
      <c r="V41" s="420"/>
    </row>
    <row r="42" spans="1:22" x14ac:dyDescent="0.25">
      <c r="A42" s="622"/>
      <c r="B42" s="623" t="s">
        <v>217</v>
      </c>
      <c r="C42" s="610" t="s">
        <v>218</v>
      </c>
      <c r="D42" s="624" t="s">
        <v>161</v>
      </c>
      <c r="E42" s="477">
        <v>3</v>
      </c>
      <c r="F42" s="481">
        <v>5000</v>
      </c>
      <c r="G42" s="478">
        <f t="shared" si="0"/>
        <v>15000</v>
      </c>
      <c r="H42" s="477">
        <v>3</v>
      </c>
      <c r="I42" s="731"/>
      <c r="J42" s="520" t="str">
        <f t="shared" si="1"/>
        <v/>
      </c>
      <c r="K42" s="419"/>
      <c r="L42" s="421"/>
      <c r="M42" s="420"/>
      <c r="N42" s="419"/>
      <c r="O42" s="421"/>
      <c r="P42" s="420"/>
      <c r="Q42" s="419"/>
      <c r="R42" s="421"/>
      <c r="S42" s="420"/>
      <c r="T42" s="419"/>
      <c r="U42" s="421"/>
      <c r="V42" s="420"/>
    </row>
    <row r="43" spans="1:22" x14ac:dyDescent="0.25">
      <c r="A43" s="622"/>
      <c r="B43" s="623" t="s">
        <v>219</v>
      </c>
      <c r="C43" s="610" t="s">
        <v>220</v>
      </c>
      <c r="D43" s="624" t="s">
        <v>161</v>
      </c>
      <c r="E43" s="477">
        <v>6</v>
      </c>
      <c r="F43" s="481">
        <v>5000</v>
      </c>
      <c r="G43" s="478">
        <f t="shared" si="0"/>
        <v>30000</v>
      </c>
      <c r="H43" s="477">
        <v>6</v>
      </c>
      <c r="I43" s="731"/>
      <c r="J43" s="520" t="str">
        <f t="shared" si="1"/>
        <v/>
      </c>
      <c r="K43" s="419"/>
      <c r="L43" s="421"/>
      <c r="M43" s="420"/>
      <c r="N43" s="419"/>
      <c r="O43" s="421"/>
      <c r="P43" s="420"/>
      <c r="Q43" s="419"/>
      <c r="R43" s="421"/>
      <c r="S43" s="420"/>
      <c r="T43" s="419"/>
      <c r="U43" s="421"/>
      <c r="V43" s="420"/>
    </row>
    <row r="44" spans="1:22" x14ac:dyDescent="0.25">
      <c r="A44" s="622"/>
      <c r="B44" s="623" t="s">
        <v>221</v>
      </c>
      <c r="C44" s="610" t="s">
        <v>222</v>
      </c>
      <c r="D44" s="624" t="s">
        <v>161</v>
      </c>
      <c r="E44" s="477">
        <v>4</v>
      </c>
      <c r="F44" s="481">
        <v>3000</v>
      </c>
      <c r="G44" s="478">
        <f t="shared" si="0"/>
        <v>12000</v>
      </c>
      <c r="H44" s="477">
        <v>4</v>
      </c>
      <c r="I44" s="731"/>
      <c r="J44" s="520" t="str">
        <f t="shared" si="1"/>
        <v/>
      </c>
      <c r="K44" s="419"/>
      <c r="L44" s="421"/>
      <c r="M44" s="420"/>
      <c r="N44" s="419"/>
      <c r="O44" s="421"/>
      <c r="P44" s="420"/>
      <c r="Q44" s="419"/>
      <c r="R44" s="421"/>
      <c r="S44" s="420"/>
      <c r="T44" s="419"/>
      <c r="U44" s="421"/>
      <c r="V44" s="420"/>
    </row>
    <row r="45" spans="1:22" x14ac:dyDescent="0.25">
      <c r="A45" s="622"/>
      <c r="B45" s="623" t="s">
        <v>223</v>
      </c>
      <c r="C45" s="610" t="s">
        <v>224</v>
      </c>
      <c r="D45" s="624" t="s">
        <v>161</v>
      </c>
      <c r="E45" s="477">
        <v>14</v>
      </c>
      <c r="F45" s="481">
        <v>250</v>
      </c>
      <c r="G45" s="478">
        <f t="shared" si="0"/>
        <v>3500</v>
      </c>
      <c r="H45" s="477">
        <v>14</v>
      </c>
      <c r="I45" s="731"/>
      <c r="J45" s="520" t="str">
        <f t="shared" si="1"/>
        <v/>
      </c>
      <c r="K45" s="419"/>
      <c r="L45" s="421"/>
      <c r="M45" s="420"/>
      <c r="N45" s="419"/>
      <c r="O45" s="421"/>
      <c r="P45" s="420"/>
      <c r="Q45" s="419"/>
      <c r="R45" s="421"/>
      <c r="S45" s="420"/>
      <c r="T45" s="419"/>
      <c r="U45" s="421"/>
      <c r="V45" s="420"/>
    </row>
    <row r="46" spans="1:22" x14ac:dyDescent="0.25">
      <c r="A46" s="622"/>
      <c r="B46" s="623" t="s">
        <v>225</v>
      </c>
      <c r="C46" s="610" t="s">
        <v>226</v>
      </c>
      <c r="D46" s="624" t="s">
        <v>161</v>
      </c>
      <c r="E46" s="477">
        <v>4</v>
      </c>
      <c r="F46" s="481">
        <v>350</v>
      </c>
      <c r="G46" s="478">
        <f t="shared" si="0"/>
        <v>1400</v>
      </c>
      <c r="H46" s="477">
        <v>4</v>
      </c>
      <c r="I46" s="731"/>
      <c r="J46" s="520" t="str">
        <f t="shared" si="1"/>
        <v/>
      </c>
      <c r="K46" s="419"/>
      <c r="L46" s="421"/>
      <c r="M46" s="420"/>
      <c r="N46" s="419"/>
      <c r="O46" s="421"/>
      <c r="P46" s="420"/>
      <c r="Q46" s="419"/>
      <c r="R46" s="421"/>
      <c r="S46" s="420"/>
      <c r="T46" s="419"/>
      <c r="U46" s="421"/>
      <c r="V46" s="420"/>
    </row>
    <row r="47" spans="1:22" ht="26.4" x14ac:dyDescent="0.25">
      <c r="A47" s="622"/>
      <c r="B47" s="623" t="s">
        <v>227</v>
      </c>
      <c r="C47" s="610" t="s">
        <v>228</v>
      </c>
      <c r="D47" s="624" t="s">
        <v>161</v>
      </c>
      <c r="E47" s="477">
        <v>12</v>
      </c>
      <c r="F47" s="481">
        <v>200</v>
      </c>
      <c r="G47" s="478">
        <f t="shared" si="0"/>
        <v>2400</v>
      </c>
      <c r="H47" s="477">
        <v>12</v>
      </c>
      <c r="I47" s="731"/>
      <c r="J47" s="520" t="str">
        <f t="shared" si="1"/>
        <v/>
      </c>
      <c r="K47" s="419"/>
      <c r="L47" s="421"/>
      <c r="M47" s="420"/>
      <c r="N47" s="419"/>
      <c r="O47" s="421"/>
      <c r="P47" s="420"/>
      <c r="Q47" s="419"/>
      <c r="R47" s="421"/>
      <c r="S47" s="420"/>
      <c r="T47" s="419"/>
      <c r="U47" s="421"/>
      <c r="V47" s="420"/>
    </row>
    <row r="48" spans="1:22" ht="14.25" customHeight="1" x14ac:dyDescent="0.25">
      <c r="A48" s="622"/>
      <c r="B48" s="623" t="s">
        <v>229</v>
      </c>
      <c r="C48" s="610" t="s">
        <v>230</v>
      </c>
      <c r="D48" s="624" t="s">
        <v>161</v>
      </c>
      <c r="E48" s="477">
        <v>6</v>
      </c>
      <c r="F48" s="481">
        <v>200</v>
      </c>
      <c r="G48" s="478">
        <f t="shared" si="0"/>
        <v>1200</v>
      </c>
      <c r="H48" s="477">
        <v>6</v>
      </c>
      <c r="I48" s="731"/>
      <c r="J48" s="520" t="str">
        <f t="shared" si="1"/>
        <v/>
      </c>
      <c r="K48" s="419"/>
      <c r="L48" s="421"/>
      <c r="M48" s="420"/>
      <c r="N48" s="419"/>
      <c r="O48" s="421"/>
      <c r="P48" s="420"/>
      <c r="Q48" s="419"/>
      <c r="R48" s="421"/>
      <c r="S48" s="420"/>
      <c r="T48" s="419"/>
      <c r="U48" s="421"/>
      <c r="V48" s="420"/>
    </row>
    <row r="49" spans="1:22" x14ac:dyDescent="0.25">
      <c r="A49" s="622"/>
      <c r="B49" s="623" t="s">
        <v>231</v>
      </c>
      <c r="C49" s="610" t="s">
        <v>232</v>
      </c>
      <c r="D49" s="624" t="s">
        <v>161</v>
      </c>
      <c r="E49" s="477">
        <v>6</v>
      </c>
      <c r="F49" s="481">
        <v>60</v>
      </c>
      <c r="G49" s="478">
        <f t="shared" si="0"/>
        <v>360</v>
      </c>
      <c r="H49" s="477">
        <v>6</v>
      </c>
      <c r="I49" s="731"/>
      <c r="J49" s="520" t="str">
        <f t="shared" si="1"/>
        <v/>
      </c>
      <c r="K49" s="419"/>
      <c r="L49" s="421"/>
      <c r="M49" s="420"/>
      <c r="N49" s="419"/>
      <c r="O49" s="421"/>
      <c r="P49" s="420"/>
      <c r="Q49" s="419"/>
      <c r="R49" s="421"/>
      <c r="S49" s="420"/>
      <c r="T49" s="419"/>
      <c r="U49" s="421"/>
      <c r="V49" s="420"/>
    </row>
    <row r="50" spans="1:22" x14ac:dyDescent="0.25">
      <c r="A50" s="622"/>
      <c r="B50" s="623" t="s">
        <v>233</v>
      </c>
      <c r="C50" s="610" t="s">
        <v>234</v>
      </c>
      <c r="D50" s="624" t="s">
        <v>161</v>
      </c>
      <c r="E50" s="477">
        <v>5</v>
      </c>
      <c r="F50" s="481">
        <v>60</v>
      </c>
      <c r="G50" s="478">
        <f t="shared" si="0"/>
        <v>300</v>
      </c>
      <c r="H50" s="477">
        <v>5</v>
      </c>
      <c r="I50" s="731"/>
      <c r="J50" s="520" t="str">
        <f t="shared" si="1"/>
        <v/>
      </c>
      <c r="K50" s="419"/>
      <c r="L50" s="421"/>
      <c r="M50" s="420"/>
      <c r="N50" s="419"/>
      <c r="O50" s="421"/>
      <c r="P50" s="420"/>
      <c r="Q50" s="419"/>
      <c r="R50" s="421"/>
      <c r="S50" s="420"/>
      <c r="T50" s="419"/>
      <c r="U50" s="421"/>
      <c r="V50" s="420"/>
    </row>
    <row r="51" spans="1:22" x14ac:dyDescent="0.25">
      <c r="A51" s="622"/>
      <c r="B51" s="623" t="s">
        <v>235</v>
      </c>
      <c r="C51" s="610" t="s">
        <v>236</v>
      </c>
      <c r="D51" s="624" t="s">
        <v>161</v>
      </c>
      <c r="E51" s="477">
        <v>3</v>
      </c>
      <c r="F51" s="481">
        <v>1500</v>
      </c>
      <c r="G51" s="478">
        <f t="shared" si="0"/>
        <v>4500</v>
      </c>
      <c r="H51" s="477">
        <v>3</v>
      </c>
      <c r="I51" s="731"/>
      <c r="J51" s="520" t="str">
        <f t="shared" si="1"/>
        <v/>
      </c>
      <c r="K51" s="419"/>
      <c r="L51" s="421"/>
      <c r="M51" s="420"/>
      <c r="N51" s="419"/>
      <c r="O51" s="421"/>
      <c r="P51" s="420"/>
      <c r="Q51" s="419"/>
      <c r="R51" s="421"/>
      <c r="S51" s="420"/>
      <c r="T51" s="419"/>
      <c r="U51" s="421"/>
      <c r="V51" s="420"/>
    </row>
    <row r="52" spans="1:22" hidden="1" x14ac:dyDescent="0.25">
      <c r="A52" s="686"/>
      <c r="B52" s="687" t="s">
        <v>237</v>
      </c>
      <c r="C52" s="688" t="s">
        <v>238</v>
      </c>
      <c r="D52" s="689" t="s">
        <v>161</v>
      </c>
      <c r="E52" s="508">
        <v>0</v>
      </c>
      <c r="F52" s="690">
        <v>2000</v>
      </c>
      <c r="G52" s="509">
        <f t="shared" si="0"/>
        <v>0</v>
      </c>
      <c r="H52" s="508"/>
      <c r="I52" s="731"/>
      <c r="J52" s="522" t="str">
        <f t="shared" si="1"/>
        <v/>
      </c>
      <c r="K52" s="419"/>
      <c r="L52" s="421"/>
      <c r="M52" s="420"/>
      <c r="N52" s="419"/>
      <c r="O52" s="421"/>
      <c r="P52" s="420"/>
      <c r="Q52" s="419"/>
      <c r="R52" s="421"/>
      <c r="S52" s="420"/>
      <c r="T52" s="419"/>
      <c r="U52" s="421"/>
      <c r="V52" s="420"/>
    </row>
    <row r="53" spans="1:22" x14ac:dyDescent="0.25">
      <c r="A53" s="622"/>
      <c r="B53" s="623" t="s">
        <v>239</v>
      </c>
      <c r="C53" s="610" t="s">
        <v>240</v>
      </c>
      <c r="D53" s="624" t="s">
        <v>161</v>
      </c>
      <c r="E53" s="477">
        <v>3</v>
      </c>
      <c r="F53" s="481">
        <v>2500</v>
      </c>
      <c r="G53" s="478">
        <f t="shared" si="0"/>
        <v>7500</v>
      </c>
      <c r="H53" s="477">
        <v>3</v>
      </c>
      <c r="I53" s="731"/>
      <c r="J53" s="520" t="str">
        <f t="shared" si="1"/>
        <v/>
      </c>
      <c r="K53" s="419"/>
      <c r="L53" s="421"/>
      <c r="M53" s="420"/>
      <c r="N53" s="419"/>
      <c r="O53" s="421"/>
      <c r="P53" s="420"/>
      <c r="Q53" s="419"/>
      <c r="R53" s="421"/>
      <c r="S53" s="420"/>
      <c r="T53" s="419"/>
      <c r="U53" s="421"/>
      <c r="V53" s="420"/>
    </row>
    <row r="54" spans="1:22" x14ac:dyDescent="0.25">
      <c r="A54" s="622"/>
      <c r="B54" s="623" t="s">
        <v>241</v>
      </c>
      <c r="C54" s="610" t="s">
        <v>242</v>
      </c>
      <c r="D54" s="624" t="s">
        <v>161</v>
      </c>
      <c r="E54" s="477">
        <v>1</v>
      </c>
      <c r="F54" s="481">
        <v>2000</v>
      </c>
      <c r="G54" s="478">
        <f t="shared" si="0"/>
        <v>2000</v>
      </c>
      <c r="H54" s="477">
        <v>1</v>
      </c>
      <c r="I54" s="731"/>
      <c r="J54" s="520" t="str">
        <f t="shared" si="1"/>
        <v/>
      </c>
      <c r="K54" s="419"/>
      <c r="L54" s="421"/>
      <c r="M54" s="420"/>
      <c r="N54" s="419"/>
      <c r="O54" s="421"/>
      <c r="P54" s="420"/>
      <c r="Q54" s="419"/>
      <c r="R54" s="421"/>
      <c r="S54" s="420"/>
      <c r="T54" s="419"/>
      <c r="U54" s="421"/>
      <c r="V54" s="420"/>
    </row>
    <row r="55" spans="1:22" x14ac:dyDescent="0.25">
      <c r="A55" s="622"/>
      <c r="B55" s="623" t="s">
        <v>243</v>
      </c>
      <c r="C55" s="610" t="s">
        <v>244</v>
      </c>
      <c r="D55" s="624" t="s">
        <v>161</v>
      </c>
      <c r="E55" s="477">
        <v>8</v>
      </c>
      <c r="F55" s="481">
        <v>1100</v>
      </c>
      <c r="G55" s="478">
        <f t="shared" si="0"/>
        <v>8800</v>
      </c>
      <c r="H55" s="477">
        <v>8</v>
      </c>
      <c r="I55" s="731"/>
      <c r="J55" s="520" t="str">
        <f t="shared" si="1"/>
        <v/>
      </c>
      <c r="K55" s="419"/>
      <c r="L55" s="421"/>
      <c r="M55" s="420"/>
      <c r="N55" s="419"/>
      <c r="O55" s="421"/>
      <c r="P55" s="420"/>
      <c r="Q55" s="419"/>
      <c r="R55" s="421"/>
      <c r="S55" s="420"/>
      <c r="T55" s="419"/>
      <c r="U55" s="421"/>
      <c r="V55" s="420"/>
    </row>
    <row r="56" spans="1:22" x14ac:dyDescent="0.25">
      <c r="A56" s="622"/>
      <c r="B56" s="623" t="s">
        <v>245</v>
      </c>
      <c r="C56" s="610" t="s">
        <v>246</v>
      </c>
      <c r="D56" s="624" t="s">
        <v>161</v>
      </c>
      <c r="E56" s="477">
        <v>8</v>
      </c>
      <c r="F56" s="481">
        <v>9000</v>
      </c>
      <c r="G56" s="478">
        <f t="shared" si="0"/>
        <v>72000</v>
      </c>
      <c r="H56" s="477">
        <v>8</v>
      </c>
      <c r="I56" s="731"/>
      <c r="J56" s="520" t="str">
        <f t="shared" si="1"/>
        <v/>
      </c>
      <c r="K56" s="419"/>
      <c r="L56" s="421"/>
      <c r="M56" s="420"/>
      <c r="N56" s="419"/>
      <c r="O56" s="421"/>
      <c r="P56" s="420"/>
      <c r="Q56" s="419"/>
      <c r="R56" s="421"/>
      <c r="S56" s="420"/>
      <c r="T56" s="419"/>
      <c r="U56" s="421"/>
      <c r="V56" s="420"/>
    </row>
    <row r="57" spans="1:22" x14ac:dyDescent="0.25">
      <c r="A57" s="622"/>
      <c r="B57" s="623" t="s">
        <v>247</v>
      </c>
      <c r="C57" s="610" t="s">
        <v>248</v>
      </c>
      <c r="D57" s="624" t="s">
        <v>161</v>
      </c>
      <c r="E57" s="477">
        <v>8</v>
      </c>
      <c r="F57" s="481">
        <v>800</v>
      </c>
      <c r="G57" s="478">
        <f t="shared" si="0"/>
        <v>6400</v>
      </c>
      <c r="H57" s="477">
        <v>8</v>
      </c>
      <c r="I57" s="731"/>
      <c r="J57" s="520" t="str">
        <f t="shared" si="1"/>
        <v/>
      </c>
      <c r="K57" s="419"/>
      <c r="L57" s="421"/>
      <c r="M57" s="420"/>
      <c r="N57" s="419"/>
      <c r="O57" s="421"/>
      <c r="P57" s="420"/>
      <c r="Q57" s="419"/>
      <c r="R57" s="421"/>
      <c r="S57" s="420"/>
      <c r="T57" s="419"/>
      <c r="U57" s="421"/>
      <c r="V57" s="420"/>
    </row>
    <row r="58" spans="1:22" x14ac:dyDescent="0.25">
      <c r="A58" s="622"/>
      <c r="B58" s="623" t="s">
        <v>249</v>
      </c>
      <c r="C58" s="610" t="s">
        <v>250</v>
      </c>
      <c r="D58" s="624" t="s">
        <v>161</v>
      </c>
      <c r="E58" s="477">
        <v>1</v>
      </c>
      <c r="F58" s="481">
        <v>15000</v>
      </c>
      <c r="G58" s="478">
        <f t="shared" si="0"/>
        <v>15000</v>
      </c>
      <c r="H58" s="477">
        <v>1</v>
      </c>
      <c r="I58" s="731"/>
      <c r="J58" s="520" t="str">
        <f t="shared" si="1"/>
        <v/>
      </c>
      <c r="K58" s="419"/>
      <c r="L58" s="421"/>
      <c r="M58" s="420"/>
      <c r="N58" s="419"/>
      <c r="O58" s="421"/>
      <c r="P58" s="420"/>
      <c r="Q58" s="419"/>
      <c r="R58" s="421"/>
      <c r="S58" s="420"/>
      <c r="T58" s="419"/>
      <c r="U58" s="421"/>
      <c r="V58" s="420"/>
    </row>
    <row r="59" spans="1:22" x14ac:dyDescent="0.25">
      <c r="A59" s="622"/>
      <c r="B59" s="623" t="s">
        <v>251</v>
      </c>
      <c r="C59" s="610" t="s">
        <v>252</v>
      </c>
      <c r="D59" s="624" t="s">
        <v>161</v>
      </c>
      <c r="E59" s="477">
        <v>4</v>
      </c>
      <c r="F59" s="481">
        <v>100</v>
      </c>
      <c r="G59" s="478">
        <f t="shared" si="0"/>
        <v>400</v>
      </c>
      <c r="H59" s="477">
        <v>4</v>
      </c>
      <c r="I59" s="731"/>
      <c r="J59" s="520" t="str">
        <f t="shared" si="1"/>
        <v/>
      </c>
      <c r="K59" s="419"/>
      <c r="L59" s="421"/>
      <c r="M59" s="420"/>
      <c r="N59" s="419"/>
      <c r="O59" s="421"/>
      <c r="P59" s="420"/>
      <c r="Q59" s="419"/>
      <c r="R59" s="421"/>
      <c r="S59" s="420"/>
      <c r="T59" s="419"/>
      <c r="U59" s="421"/>
      <c r="V59" s="420"/>
    </row>
    <row r="60" spans="1:22" x14ac:dyDescent="0.25">
      <c r="A60" s="622"/>
      <c r="B60" s="623" t="s">
        <v>253</v>
      </c>
      <c r="C60" s="610" t="s">
        <v>254</v>
      </c>
      <c r="D60" s="624" t="s">
        <v>161</v>
      </c>
      <c r="E60" s="477">
        <v>4</v>
      </c>
      <c r="F60" s="481">
        <v>2000</v>
      </c>
      <c r="G60" s="478">
        <f t="shared" si="0"/>
        <v>8000</v>
      </c>
      <c r="H60" s="477">
        <v>4</v>
      </c>
      <c r="I60" s="731"/>
      <c r="J60" s="520" t="str">
        <f t="shared" si="1"/>
        <v/>
      </c>
      <c r="K60" s="419"/>
      <c r="L60" s="421"/>
      <c r="M60" s="420"/>
      <c r="N60" s="419"/>
      <c r="O60" s="421"/>
      <c r="P60" s="420"/>
      <c r="Q60" s="419"/>
      <c r="R60" s="421"/>
      <c r="S60" s="420"/>
      <c r="T60" s="419"/>
      <c r="U60" s="421"/>
      <c r="V60" s="420"/>
    </row>
    <row r="61" spans="1:22" x14ac:dyDescent="0.25">
      <c r="A61" s="622"/>
      <c r="B61" s="623" t="s">
        <v>255</v>
      </c>
      <c r="C61" s="610" t="s">
        <v>256</v>
      </c>
      <c r="D61" s="624" t="s">
        <v>161</v>
      </c>
      <c r="E61" s="477">
        <v>1</v>
      </c>
      <c r="F61" s="481">
        <v>5000</v>
      </c>
      <c r="G61" s="478">
        <f t="shared" si="0"/>
        <v>5000</v>
      </c>
      <c r="H61" s="477">
        <v>1</v>
      </c>
      <c r="I61" s="731"/>
      <c r="J61" s="520" t="str">
        <f t="shared" si="1"/>
        <v/>
      </c>
      <c r="K61" s="419"/>
      <c r="L61" s="421"/>
      <c r="M61" s="420"/>
      <c r="N61" s="419"/>
      <c r="O61" s="421"/>
      <c r="P61" s="420"/>
      <c r="Q61" s="419"/>
      <c r="R61" s="421"/>
      <c r="S61" s="420"/>
      <c r="T61" s="419"/>
      <c r="U61" s="421"/>
      <c r="V61" s="420"/>
    </row>
    <row r="62" spans="1:22" ht="14.4" thickBot="1" x14ac:dyDescent="0.3">
      <c r="A62" s="630"/>
      <c r="B62" s="631" t="s">
        <v>257</v>
      </c>
      <c r="C62" s="632" t="s">
        <v>258</v>
      </c>
      <c r="D62" s="691" t="s">
        <v>161</v>
      </c>
      <c r="E62" s="486">
        <v>1</v>
      </c>
      <c r="F62" s="692">
        <v>3000</v>
      </c>
      <c r="G62" s="487">
        <f t="shared" si="0"/>
        <v>3000</v>
      </c>
      <c r="H62" s="486">
        <v>1</v>
      </c>
      <c r="I62" s="732"/>
      <c r="J62" s="523" t="str">
        <f t="shared" si="1"/>
        <v/>
      </c>
      <c r="K62" s="419"/>
      <c r="L62" s="421"/>
      <c r="M62" s="420"/>
      <c r="N62" s="419"/>
      <c r="O62" s="421"/>
      <c r="P62" s="420"/>
      <c r="Q62" s="419"/>
      <c r="R62" s="421"/>
      <c r="S62" s="420"/>
      <c r="T62" s="419"/>
      <c r="U62" s="421"/>
      <c r="V62" s="420"/>
    </row>
    <row r="63" spans="1:22" ht="14.4" thickBot="1" x14ac:dyDescent="0.3">
      <c r="A63" s="635" t="s">
        <v>275</v>
      </c>
      <c r="B63" s="636"/>
      <c r="C63" s="638"/>
      <c r="D63" s="593"/>
      <c r="E63" s="639"/>
      <c r="F63" s="639"/>
      <c r="G63" s="488" t="e">
        <f>SUM(#REF!)</f>
        <v>#REF!</v>
      </c>
      <c r="H63" s="639"/>
      <c r="I63" s="693"/>
      <c r="J63" s="489">
        <f>+SUM(J3:J62)</f>
        <v>0</v>
      </c>
      <c r="K63" s="419"/>
      <c r="L63" s="421"/>
      <c r="M63" s="420"/>
      <c r="N63" s="419"/>
      <c r="O63" s="421"/>
      <c r="P63" s="420"/>
      <c r="Q63" s="419"/>
      <c r="R63" s="421"/>
      <c r="S63" s="420"/>
      <c r="T63" s="419"/>
      <c r="U63" s="421"/>
      <c r="V63" s="420"/>
    </row>
    <row r="64" spans="1:22" ht="13.8" customHeight="1" thickBot="1" x14ac:dyDescent="0.3">
      <c r="A64" s="694" t="s">
        <v>144</v>
      </c>
      <c r="B64" s="16"/>
      <c r="C64" s="695"/>
      <c r="D64" s="1068" t="str">
        <f>$D$1</f>
        <v>FACILITIES FOR THE ENGINEER</v>
      </c>
      <c r="E64" s="1069"/>
      <c r="F64" s="1069"/>
      <c r="G64" s="1069"/>
      <c r="H64" s="1069"/>
      <c r="I64" s="1069"/>
      <c r="J64" s="1070"/>
      <c r="K64" s="419"/>
      <c r="L64" s="421"/>
      <c r="M64" s="420"/>
      <c r="N64" s="419"/>
      <c r="O64" s="421"/>
      <c r="P64" s="420"/>
      <c r="Q64" s="419"/>
      <c r="R64" s="421"/>
      <c r="S64" s="420"/>
      <c r="T64" s="419"/>
      <c r="U64" s="421"/>
      <c r="V64" s="420"/>
    </row>
    <row r="65" spans="1:22" ht="14.4" thickBot="1" x14ac:dyDescent="0.3">
      <c r="A65" s="592" t="s">
        <v>23</v>
      </c>
      <c r="B65" s="593"/>
      <c r="C65" s="595" t="s">
        <v>24</v>
      </c>
      <c r="D65" s="595" t="s">
        <v>25</v>
      </c>
      <c r="E65" s="595" t="s">
        <v>26</v>
      </c>
      <c r="F65" s="595" t="s">
        <v>27</v>
      </c>
      <c r="G65" s="595" t="s">
        <v>28</v>
      </c>
      <c r="H65" s="595" t="s">
        <v>26</v>
      </c>
      <c r="I65" s="674" t="s">
        <v>27</v>
      </c>
      <c r="J65" s="596" t="s">
        <v>28</v>
      </c>
      <c r="K65" s="419"/>
      <c r="L65" s="421"/>
      <c r="M65" s="420"/>
      <c r="N65" s="419"/>
      <c r="O65" s="421"/>
      <c r="P65" s="420"/>
      <c r="Q65" s="419"/>
      <c r="R65" s="421"/>
      <c r="S65" s="420"/>
      <c r="T65" s="419"/>
      <c r="U65" s="421"/>
      <c r="V65" s="420"/>
    </row>
    <row r="66" spans="1:22" ht="14.4" thickBot="1" x14ac:dyDescent="0.3">
      <c r="A66" s="635" t="s">
        <v>276</v>
      </c>
      <c r="B66" s="636"/>
      <c r="C66" s="638"/>
      <c r="D66" s="593"/>
      <c r="E66" s="639"/>
      <c r="F66" s="639"/>
      <c r="G66" s="488" t="e">
        <f>G63</f>
        <v>#REF!</v>
      </c>
      <c r="H66" s="639"/>
      <c r="I66" s="693"/>
      <c r="J66" s="489">
        <f>J63</f>
        <v>0</v>
      </c>
      <c r="K66" s="419"/>
      <c r="L66" s="421"/>
      <c r="M66" s="420"/>
      <c r="N66" s="419"/>
      <c r="O66" s="421"/>
      <c r="P66" s="420"/>
      <c r="Q66" s="419"/>
      <c r="R66" s="421"/>
      <c r="S66" s="420"/>
      <c r="T66" s="419"/>
      <c r="U66" s="421"/>
      <c r="V66" s="420"/>
    </row>
    <row r="67" spans="1:22" x14ac:dyDescent="0.25">
      <c r="A67" s="696"/>
      <c r="B67" s="697" t="s">
        <v>259</v>
      </c>
      <c r="C67" s="698" t="s">
        <v>260</v>
      </c>
      <c r="D67" s="699" t="s">
        <v>161</v>
      </c>
      <c r="E67" s="490">
        <v>1</v>
      </c>
      <c r="F67" s="700">
        <v>150</v>
      </c>
      <c r="G67" s="491">
        <f t="shared" si="0"/>
        <v>150</v>
      </c>
      <c r="H67" s="490">
        <v>1</v>
      </c>
      <c r="I67" s="733"/>
      <c r="J67" s="519" t="str">
        <f t="shared" si="1"/>
        <v/>
      </c>
      <c r="K67" s="419"/>
      <c r="L67" s="421"/>
      <c r="M67" s="420"/>
      <c r="N67" s="419"/>
      <c r="O67" s="421"/>
      <c r="P67" s="420"/>
      <c r="Q67" s="419"/>
      <c r="R67" s="421"/>
      <c r="S67" s="420"/>
      <c r="T67" s="419"/>
      <c r="U67" s="421"/>
      <c r="V67" s="420"/>
    </row>
    <row r="68" spans="1:22" ht="26.4" x14ac:dyDescent="0.25">
      <c r="A68" s="622"/>
      <c r="B68" s="623" t="s">
        <v>261</v>
      </c>
      <c r="C68" s="610" t="s">
        <v>262</v>
      </c>
      <c r="D68" s="624" t="s">
        <v>161</v>
      </c>
      <c r="E68" s="477">
        <v>1</v>
      </c>
      <c r="F68" s="481">
        <v>800</v>
      </c>
      <c r="G68" s="478">
        <f t="shared" si="0"/>
        <v>800</v>
      </c>
      <c r="H68" s="477">
        <v>1</v>
      </c>
      <c r="I68" s="731"/>
      <c r="J68" s="520" t="str">
        <f t="shared" si="1"/>
        <v/>
      </c>
      <c r="K68" s="419"/>
      <c r="L68" s="421"/>
      <c r="M68" s="420"/>
      <c r="N68" s="419"/>
      <c r="O68" s="421"/>
      <c r="P68" s="420"/>
      <c r="Q68" s="419"/>
      <c r="R68" s="421"/>
      <c r="S68" s="420"/>
      <c r="T68" s="419"/>
      <c r="U68" s="421"/>
      <c r="V68" s="420"/>
    </row>
    <row r="69" spans="1:22" x14ac:dyDescent="0.25">
      <c r="A69" s="622"/>
      <c r="B69" s="623" t="s">
        <v>263</v>
      </c>
      <c r="C69" s="610" t="s">
        <v>264</v>
      </c>
      <c r="D69" s="624" t="s">
        <v>161</v>
      </c>
      <c r="E69" s="477">
        <v>2</v>
      </c>
      <c r="F69" s="481">
        <v>800</v>
      </c>
      <c r="G69" s="478">
        <f t="shared" si="0"/>
        <v>1600</v>
      </c>
      <c r="H69" s="477">
        <v>2</v>
      </c>
      <c r="I69" s="731"/>
      <c r="J69" s="520" t="str">
        <f t="shared" si="1"/>
        <v/>
      </c>
      <c r="K69" s="419"/>
      <c r="L69" s="421"/>
      <c r="M69" s="420"/>
      <c r="N69" s="419"/>
      <c r="O69" s="421"/>
      <c r="P69" s="420"/>
      <c r="Q69" s="419"/>
      <c r="R69" s="421"/>
      <c r="S69" s="420"/>
      <c r="T69" s="419"/>
      <c r="U69" s="421"/>
      <c r="V69" s="420"/>
    </row>
    <row r="70" spans="1:22" x14ac:dyDescent="0.25">
      <c r="A70" s="622"/>
      <c r="B70" s="623" t="s">
        <v>265</v>
      </c>
      <c r="C70" s="610" t="s">
        <v>266</v>
      </c>
      <c r="D70" s="624" t="s">
        <v>161</v>
      </c>
      <c r="E70" s="477">
        <v>2</v>
      </c>
      <c r="F70" s="481">
        <v>10000</v>
      </c>
      <c r="G70" s="478">
        <f t="shared" si="0"/>
        <v>20000</v>
      </c>
      <c r="H70" s="477">
        <v>2</v>
      </c>
      <c r="I70" s="731"/>
      <c r="J70" s="520" t="str">
        <f t="shared" si="1"/>
        <v/>
      </c>
      <c r="K70" s="419"/>
      <c r="L70" s="421"/>
      <c r="M70" s="420"/>
      <c r="N70" s="419"/>
      <c r="O70" s="421"/>
      <c r="P70" s="420"/>
      <c r="Q70" s="419"/>
      <c r="R70" s="421"/>
      <c r="S70" s="420"/>
      <c r="T70" s="419"/>
      <c r="U70" s="421"/>
      <c r="V70" s="420"/>
    </row>
    <row r="71" spans="1:22" ht="26.4" x14ac:dyDescent="0.25">
      <c r="A71" s="622"/>
      <c r="B71" s="623" t="s">
        <v>267</v>
      </c>
      <c r="C71" s="610" t="s">
        <v>268</v>
      </c>
      <c r="D71" s="624" t="s">
        <v>161</v>
      </c>
      <c r="E71" s="477">
        <v>1</v>
      </c>
      <c r="F71" s="481">
        <v>600</v>
      </c>
      <c r="G71" s="478">
        <f t="shared" si="0"/>
        <v>600</v>
      </c>
      <c r="H71" s="477">
        <v>1</v>
      </c>
      <c r="I71" s="731"/>
      <c r="J71" s="520" t="str">
        <f t="shared" si="1"/>
        <v/>
      </c>
      <c r="K71" s="419"/>
      <c r="L71" s="421"/>
      <c r="M71" s="420"/>
      <c r="N71" s="419"/>
      <c r="O71" s="421"/>
      <c r="P71" s="420"/>
      <c r="Q71" s="419"/>
      <c r="R71" s="421"/>
      <c r="S71" s="420"/>
      <c r="T71" s="419"/>
      <c r="U71" s="421"/>
      <c r="V71" s="420"/>
    </row>
    <row r="72" spans="1:22" x14ac:dyDescent="0.25">
      <c r="A72" s="622"/>
      <c r="B72" s="623" t="s">
        <v>269</v>
      </c>
      <c r="C72" s="610" t="s">
        <v>270</v>
      </c>
      <c r="D72" s="624" t="s">
        <v>161</v>
      </c>
      <c r="E72" s="477">
        <v>2</v>
      </c>
      <c r="F72" s="481">
        <v>1500</v>
      </c>
      <c r="G72" s="478">
        <f t="shared" si="0"/>
        <v>3000</v>
      </c>
      <c r="H72" s="477">
        <v>2</v>
      </c>
      <c r="I72" s="731"/>
      <c r="J72" s="520" t="str">
        <f t="shared" si="1"/>
        <v/>
      </c>
      <c r="K72" s="419"/>
      <c r="L72" s="421"/>
      <c r="M72" s="420"/>
      <c r="N72" s="419"/>
      <c r="O72" s="421"/>
      <c r="P72" s="420"/>
      <c r="Q72" s="419"/>
      <c r="R72" s="421"/>
      <c r="S72" s="420"/>
      <c r="T72" s="419"/>
      <c r="U72" s="421"/>
      <c r="V72" s="420"/>
    </row>
    <row r="73" spans="1:22" x14ac:dyDescent="0.25">
      <c r="A73" s="622"/>
      <c r="B73" s="623" t="s">
        <v>271</v>
      </c>
      <c r="C73" s="610" t="s">
        <v>272</v>
      </c>
      <c r="D73" s="624" t="s">
        <v>161</v>
      </c>
      <c r="E73" s="477">
        <v>2</v>
      </c>
      <c r="F73" s="481">
        <v>2000</v>
      </c>
      <c r="G73" s="478">
        <f t="shared" si="0"/>
        <v>4000</v>
      </c>
      <c r="H73" s="477">
        <v>2</v>
      </c>
      <c r="I73" s="731"/>
      <c r="J73" s="520" t="str">
        <f t="shared" si="1"/>
        <v/>
      </c>
      <c r="K73" s="419"/>
      <c r="L73" s="421"/>
      <c r="M73" s="420"/>
      <c r="N73" s="419"/>
      <c r="O73" s="421"/>
      <c r="P73" s="420"/>
      <c r="Q73" s="419"/>
      <c r="R73" s="421"/>
      <c r="S73" s="420"/>
      <c r="T73" s="419"/>
      <c r="U73" s="421"/>
      <c r="V73" s="420"/>
    </row>
    <row r="74" spans="1:22" ht="26.4" x14ac:dyDescent="0.25">
      <c r="A74" s="622"/>
      <c r="B74" s="623" t="s">
        <v>273</v>
      </c>
      <c r="C74" s="14" t="s">
        <v>274</v>
      </c>
      <c r="D74" s="624" t="s">
        <v>161</v>
      </c>
      <c r="E74" s="477">
        <v>2</v>
      </c>
      <c r="F74" s="481">
        <v>3000</v>
      </c>
      <c r="G74" s="478">
        <f t="shared" ref="G74" si="2">IF(F74="","",ROUND(E74*(ROUND(F74,2)),2))</f>
        <v>6000</v>
      </c>
      <c r="H74" s="477">
        <v>2</v>
      </c>
      <c r="I74" s="731"/>
      <c r="J74" s="520" t="str">
        <f t="shared" ref="J74" si="3">IF(I74="","",ROUND(H74*(ROUND(I74,2)),2))</f>
        <v/>
      </c>
      <c r="K74" s="419"/>
      <c r="L74" s="421"/>
      <c r="M74" s="420"/>
      <c r="N74" s="419"/>
      <c r="O74" s="421"/>
      <c r="P74" s="420"/>
      <c r="Q74" s="419"/>
      <c r="R74" s="421"/>
      <c r="S74" s="420"/>
      <c r="T74" s="419"/>
      <c r="U74" s="421"/>
      <c r="V74" s="420"/>
    </row>
    <row r="75" spans="1:22" x14ac:dyDescent="0.25">
      <c r="A75" s="622" t="s">
        <v>277</v>
      </c>
      <c r="B75" s="623"/>
      <c r="C75" s="701" t="s">
        <v>278</v>
      </c>
      <c r="D75" s="10"/>
      <c r="E75" s="10"/>
      <c r="F75" s="10"/>
      <c r="G75" s="471"/>
      <c r="H75" s="10"/>
      <c r="I75" s="685"/>
      <c r="J75" s="518"/>
      <c r="K75" s="413"/>
      <c r="L75" s="413"/>
      <c r="M75" s="418"/>
      <c r="N75" s="413"/>
      <c r="O75" s="413"/>
      <c r="P75" s="418"/>
      <c r="Q75" s="413"/>
      <c r="R75" s="413"/>
      <c r="S75" s="418"/>
      <c r="T75" s="413"/>
      <c r="U75" s="413"/>
      <c r="V75" s="418"/>
    </row>
    <row r="76" spans="1:22" ht="39.6" hidden="1" x14ac:dyDescent="0.25">
      <c r="A76" s="622"/>
      <c r="B76" s="702" t="s">
        <v>279</v>
      </c>
      <c r="C76" s="703" t="s">
        <v>280</v>
      </c>
      <c r="D76" s="482" t="s">
        <v>281</v>
      </c>
      <c r="E76" s="483">
        <v>1</v>
      </c>
      <c r="F76" s="482"/>
      <c r="G76" s="484" t="str">
        <f t="shared" ref="G76:G103" si="4">IF(F76="","",ROUND(E76*(ROUND(F76,2)),2))</f>
        <v/>
      </c>
      <c r="H76" s="483">
        <v>1</v>
      </c>
      <c r="I76" s="671"/>
      <c r="J76" s="521" t="str">
        <f t="shared" ref="J76:J87" si="5">IF(I76="","",ROUND(H76*(ROUND(I76,2)),2))</f>
        <v/>
      </c>
      <c r="K76" s="422"/>
      <c r="L76" s="423"/>
      <c r="M76" s="424"/>
      <c r="N76" s="422"/>
      <c r="O76" s="423"/>
      <c r="P76" s="424"/>
      <c r="Q76" s="422"/>
      <c r="R76" s="423"/>
      <c r="S76" s="424"/>
      <c r="T76" s="422"/>
      <c r="U76" s="423"/>
      <c r="V76" s="424"/>
    </row>
    <row r="77" spans="1:22" ht="26.4" hidden="1" x14ac:dyDescent="0.25">
      <c r="A77" s="622"/>
      <c r="B77" s="702" t="s">
        <v>282</v>
      </c>
      <c r="C77" s="703" t="s">
        <v>283</v>
      </c>
      <c r="D77" s="681" t="s">
        <v>174</v>
      </c>
      <c r="E77" s="485" t="str">
        <f>G76</f>
        <v/>
      </c>
      <c r="F77" s="682"/>
      <c r="G77" s="484" t="str">
        <f t="shared" si="4"/>
        <v/>
      </c>
      <c r="H77" s="485" t="str">
        <f>J76</f>
        <v/>
      </c>
      <c r="I77" s="683"/>
      <c r="J77" s="521" t="str">
        <f t="shared" si="5"/>
        <v/>
      </c>
      <c r="K77" s="425"/>
      <c r="L77" s="684"/>
      <c r="M77" s="424"/>
      <c r="N77" s="425"/>
      <c r="O77" s="684"/>
      <c r="P77" s="424"/>
      <c r="Q77" s="425"/>
      <c r="R77" s="684"/>
      <c r="S77" s="424"/>
      <c r="T77" s="425"/>
      <c r="U77" s="684"/>
      <c r="V77" s="424"/>
    </row>
    <row r="78" spans="1:22" ht="39.6" hidden="1" x14ac:dyDescent="0.25">
      <c r="A78" s="622"/>
      <c r="B78" s="623" t="s">
        <v>284</v>
      </c>
      <c r="C78" s="704" t="s">
        <v>285</v>
      </c>
      <c r="D78" s="492" t="s">
        <v>281</v>
      </c>
      <c r="E78" s="477">
        <v>1</v>
      </c>
      <c r="F78" s="492">
        <v>0</v>
      </c>
      <c r="G78" s="478">
        <f t="shared" si="4"/>
        <v>0</v>
      </c>
      <c r="H78" s="477">
        <v>1</v>
      </c>
      <c r="I78" s="672">
        <v>0</v>
      </c>
      <c r="J78" s="520">
        <f t="shared" si="5"/>
        <v>0</v>
      </c>
      <c r="K78" s="419"/>
      <c r="L78" s="421"/>
      <c r="M78" s="420"/>
      <c r="N78" s="419"/>
      <c r="O78" s="421"/>
      <c r="P78" s="420"/>
      <c r="Q78" s="419"/>
      <c r="R78" s="421"/>
      <c r="S78" s="420"/>
      <c r="T78" s="419"/>
      <c r="U78" s="421"/>
      <c r="V78" s="420"/>
    </row>
    <row r="79" spans="1:22" ht="26.4" hidden="1" x14ac:dyDescent="0.25">
      <c r="A79" s="622"/>
      <c r="B79" s="623" t="s">
        <v>286</v>
      </c>
      <c r="C79" s="704" t="s">
        <v>287</v>
      </c>
      <c r="D79" s="624" t="s">
        <v>174</v>
      </c>
      <c r="E79" s="493">
        <f>G78</f>
        <v>0</v>
      </c>
      <c r="F79" s="705">
        <v>0.05</v>
      </c>
      <c r="G79" s="478">
        <f t="shared" si="4"/>
        <v>0</v>
      </c>
      <c r="H79" s="493">
        <f>J78</f>
        <v>0</v>
      </c>
      <c r="I79" s="706">
        <v>0.05</v>
      </c>
      <c r="J79" s="520">
        <f t="shared" si="5"/>
        <v>0</v>
      </c>
      <c r="K79" s="426"/>
      <c r="L79" s="707"/>
      <c r="M79" s="420"/>
      <c r="N79" s="426"/>
      <c r="O79" s="707"/>
      <c r="P79" s="420"/>
      <c r="Q79" s="426"/>
      <c r="R79" s="707"/>
      <c r="S79" s="420"/>
      <c r="T79" s="426"/>
      <c r="U79" s="707"/>
      <c r="V79" s="420"/>
    </row>
    <row r="80" spans="1:22" ht="26.4" x14ac:dyDescent="0.25">
      <c r="A80" s="622"/>
      <c r="B80" s="623" t="s">
        <v>288</v>
      </c>
      <c r="C80" s="704" t="s">
        <v>289</v>
      </c>
      <c r="D80" s="492" t="s">
        <v>68</v>
      </c>
      <c r="E80" s="477">
        <v>1</v>
      </c>
      <c r="F80" s="492">
        <v>20000</v>
      </c>
      <c r="G80" s="478">
        <f t="shared" si="4"/>
        <v>20000</v>
      </c>
      <c r="H80" s="477">
        <v>1</v>
      </c>
      <c r="I80" s="672">
        <v>20000</v>
      </c>
      <c r="J80" s="520">
        <f t="shared" si="5"/>
        <v>20000</v>
      </c>
      <c r="K80" s="419"/>
      <c r="L80" s="421"/>
      <c r="M80" s="420"/>
      <c r="N80" s="419"/>
      <c r="O80" s="421"/>
      <c r="P80" s="420"/>
      <c r="Q80" s="419"/>
      <c r="R80" s="421"/>
      <c r="S80" s="420"/>
      <c r="T80" s="419"/>
      <c r="U80" s="421"/>
      <c r="V80" s="420"/>
    </row>
    <row r="81" spans="1:22" ht="26.4" x14ac:dyDescent="0.25">
      <c r="A81" s="622"/>
      <c r="B81" s="623" t="s">
        <v>290</v>
      </c>
      <c r="C81" s="704" t="s">
        <v>291</v>
      </c>
      <c r="D81" s="624" t="s">
        <v>174</v>
      </c>
      <c r="E81" s="493">
        <f>G80</f>
        <v>20000</v>
      </c>
      <c r="F81" s="705">
        <v>0.05</v>
      </c>
      <c r="G81" s="478">
        <f t="shared" si="4"/>
        <v>1000</v>
      </c>
      <c r="H81" s="730">
        <f>J80</f>
        <v>20000</v>
      </c>
      <c r="I81" s="734"/>
      <c r="J81" s="520" t="str">
        <f t="shared" si="5"/>
        <v/>
      </c>
      <c r="K81" s="426"/>
      <c r="L81" s="707"/>
      <c r="M81" s="420"/>
      <c r="N81" s="426"/>
      <c r="O81" s="707"/>
      <c r="P81" s="420"/>
      <c r="Q81" s="426"/>
      <c r="R81" s="707"/>
      <c r="S81" s="420"/>
      <c r="T81" s="426"/>
      <c r="U81" s="707"/>
      <c r="V81" s="420"/>
    </row>
    <row r="82" spans="1:22" ht="26.4" x14ac:dyDescent="0.25">
      <c r="A82" s="622"/>
      <c r="B82" s="623" t="s">
        <v>292</v>
      </c>
      <c r="C82" s="704" t="s">
        <v>293</v>
      </c>
      <c r="D82" s="492" t="s">
        <v>68</v>
      </c>
      <c r="E82" s="477">
        <v>1</v>
      </c>
      <c r="F82" s="492">
        <v>40000</v>
      </c>
      <c r="G82" s="478">
        <f t="shared" si="4"/>
        <v>40000</v>
      </c>
      <c r="H82" s="477">
        <v>1</v>
      </c>
      <c r="I82" s="672">
        <v>40000</v>
      </c>
      <c r="J82" s="520">
        <f t="shared" si="5"/>
        <v>40000</v>
      </c>
      <c r="K82" s="419"/>
      <c r="L82" s="421"/>
      <c r="M82" s="420"/>
      <c r="N82" s="419"/>
      <c r="O82" s="421"/>
      <c r="P82" s="420"/>
      <c r="Q82" s="419"/>
      <c r="R82" s="421"/>
      <c r="S82" s="420"/>
      <c r="T82" s="419"/>
      <c r="U82" s="421"/>
      <c r="V82" s="420"/>
    </row>
    <row r="83" spans="1:22" ht="26.4" x14ac:dyDescent="0.25">
      <c r="A83" s="622"/>
      <c r="B83" s="623" t="s">
        <v>294</v>
      </c>
      <c r="C83" s="704" t="s">
        <v>295</v>
      </c>
      <c r="D83" s="624" t="s">
        <v>174</v>
      </c>
      <c r="E83" s="493">
        <f>G82</f>
        <v>40000</v>
      </c>
      <c r="F83" s="705">
        <v>0.05</v>
      </c>
      <c r="G83" s="478">
        <f t="shared" si="4"/>
        <v>2000</v>
      </c>
      <c r="H83" s="730">
        <f>J82</f>
        <v>40000</v>
      </c>
      <c r="I83" s="734"/>
      <c r="J83" s="520" t="str">
        <f t="shared" si="5"/>
        <v/>
      </c>
      <c r="K83" s="426"/>
      <c r="L83" s="707"/>
      <c r="M83" s="420"/>
      <c r="N83" s="426"/>
      <c r="O83" s="707"/>
      <c r="P83" s="420"/>
      <c r="Q83" s="426"/>
      <c r="R83" s="707"/>
      <c r="S83" s="420"/>
      <c r="T83" s="426"/>
      <c r="U83" s="707"/>
      <c r="V83" s="420"/>
    </row>
    <row r="84" spans="1:22" ht="52.8" x14ac:dyDescent="0.25">
      <c r="A84" s="622"/>
      <c r="B84" s="623" t="s">
        <v>296</v>
      </c>
      <c r="C84" s="704" t="s">
        <v>297</v>
      </c>
      <c r="D84" s="492" t="s">
        <v>68</v>
      </c>
      <c r="E84" s="477">
        <v>1</v>
      </c>
      <c r="F84" s="492">
        <v>25000</v>
      </c>
      <c r="G84" s="478">
        <f t="shared" si="4"/>
        <v>25000</v>
      </c>
      <c r="H84" s="477">
        <v>1</v>
      </c>
      <c r="I84" s="672">
        <v>25000</v>
      </c>
      <c r="J84" s="520">
        <f t="shared" si="5"/>
        <v>25000</v>
      </c>
      <c r="K84" s="419"/>
      <c r="L84" s="421"/>
      <c r="M84" s="420"/>
      <c r="N84" s="419"/>
      <c r="O84" s="421"/>
      <c r="P84" s="420"/>
      <c r="Q84" s="419"/>
      <c r="R84" s="421"/>
      <c r="S84" s="420"/>
      <c r="T84" s="419"/>
      <c r="U84" s="421"/>
      <c r="V84" s="420"/>
    </row>
    <row r="85" spans="1:22" ht="26.4" x14ac:dyDescent="0.25">
      <c r="A85" s="622"/>
      <c r="B85" s="623" t="s">
        <v>298</v>
      </c>
      <c r="C85" s="704" t="s">
        <v>299</v>
      </c>
      <c r="D85" s="624" t="s">
        <v>174</v>
      </c>
      <c r="E85" s="493">
        <f>G84</f>
        <v>25000</v>
      </c>
      <c r="F85" s="705">
        <v>0.05</v>
      </c>
      <c r="G85" s="478">
        <f t="shared" si="4"/>
        <v>1250</v>
      </c>
      <c r="H85" s="730">
        <f>J84</f>
        <v>25000</v>
      </c>
      <c r="I85" s="734"/>
      <c r="J85" s="520" t="str">
        <f t="shared" si="5"/>
        <v/>
      </c>
      <c r="K85" s="426"/>
      <c r="L85" s="707"/>
      <c r="M85" s="420"/>
      <c r="N85" s="426"/>
      <c r="O85" s="707"/>
      <c r="P85" s="420"/>
      <c r="Q85" s="426"/>
      <c r="R85" s="707"/>
      <c r="S85" s="420"/>
      <c r="T85" s="426"/>
      <c r="U85" s="707"/>
      <c r="V85" s="420"/>
    </row>
    <row r="86" spans="1:22" ht="52.8" x14ac:dyDescent="0.25">
      <c r="A86" s="622"/>
      <c r="B86" s="623" t="s">
        <v>300</v>
      </c>
      <c r="C86" s="704" t="s">
        <v>301</v>
      </c>
      <c r="D86" s="492" t="s">
        <v>68</v>
      </c>
      <c r="E86" s="477">
        <v>1</v>
      </c>
      <c r="F86" s="492">
        <v>25000</v>
      </c>
      <c r="G86" s="478">
        <f t="shared" si="4"/>
        <v>25000</v>
      </c>
      <c r="H86" s="477">
        <v>1</v>
      </c>
      <c r="I86" s="672">
        <v>25000</v>
      </c>
      <c r="J86" s="520">
        <f t="shared" si="5"/>
        <v>25000</v>
      </c>
      <c r="K86" s="419"/>
      <c r="L86" s="421"/>
      <c r="M86" s="420"/>
      <c r="N86" s="419"/>
      <c r="O86" s="421"/>
      <c r="P86" s="420"/>
      <c r="Q86" s="419"/>
      <c r="R86" s="421"/>
      <c r="S86" s="420"/>
      <c r="T86" s="419"/>
      <c r="U86" s="421"/>
      <c r="V86" s="420"/>
    </row>
    <row r="87" spans="1:22" ht="26.4" x14ac:dyDescent="0.25">
      <c r="A87" s="622"/>
      <c r="B87" s="623" t="s">
        <v>302</v>
      </c>
      <c r="C87" s="704" t="s">
        <v>303</v>
      </c>
      <c r="D87" s="624" t="s">
        <v>174</v>
      </c>
      <c r="E87" s="493">
        <f>G86</f>
        <v>25000</v>
      </c>
      <c r="F87" s="705">
        <v>0.05</v>
      </c>
      <c r="G87" s="478">
        <f t="shared" si="4"/>
        <v>1250</v>
      </c>
      <c r="H87" s="730">
        <f>J86</f>
        <v>25000</v>
      </c>
      <c r="I87" s="734"/>
      <c r="J87" s="520" t="str">
        <f t="shared" si="5"/>
        <v/>
      </c>
      <c r="K87" s="426"/>
      <c r="L87" s="707"/>
      <c r="M87" s="420"/>
      <c r="N87" s="426"/>
      <c r="O87" s="707"/>
      <c r="P87" s="420"/>
      <c r="Q87" s="426"/>
      <c r="R87" s="707"/>
      <c r="S87" s="420"/>
      <c r="T87" s="426"/>
      <c r="U87" s="707"/>
      <c r="V87" s="420"/>
    </row>
    <row r="88" spans="1:22" ht="39.6" x14ac:dyDescent="0.25">
      <c r="A88" s="622"/>
      <c r="B88" s="623" t="s">
        <v>304</v>
      </c>
      <c r="C88" s="704" t="s">
        <v>305</v>
      </c>
      <c r="D88" s="492" t="s">
        <v>68</v>
      </c>
      <c r="E88" s="477">
        <v>1</v>
      </c>
      <c r="F88" s="492">
        <v>25000</v>
      </c>
      <c r="G88" s="478">
        <f>IF(F88="","",ROUND(E88*(ROUND(F88,2)),2))</f>
        <v>25000</v>
      </c>
      <c r="H88" s="477">
        <v>1</v>
      </c>
      <c r="I88" s="672">
        <v>25000</v>
      </c>
      <c r="J88" s="520">
        <f>IF(I88="","",ROUND(H88*(ROUND(I88,2)),2))</f>
        <v>25000</v>
      </c>
      <c r="K88" s="419"/>
      <c r="L88" s="421"/>
      <c r="M88" s="420"/>
      <c r="N88" s="419"/>
      <c r="O88" s="421"/>
      <c r="P88" s="420"/>
      <c r="Q88" s="419"/>
      <c r="R88" s="421"/>
      <c r="S88" s="420"/>
      <c r="T88" s="419"/>
      <c r="U88" s="421"/>
      <c r="V88" s="420"/>
    </row>
    <row r="89" spans="1:22" ht="26.4" x14ac:dyDescent="0.25">
      <c r="A89" s="622"/>
      <c r="B89" s="623" t="s">
        <v>306</v>
      </c>
      <c r="C89" s="704" t="s">
        <v>307</v>
      </c>
      <c r="D89" s="624" t="s">
        <v>174</v>
      </c>
      <c r="E89" s="493">
        <f>G88</f>
        <v>25000</v>
      </c>
      <c r="F89" s="705">
        <v>0.05</v>
      </c>
      <c r="G89" s="478">
        <f t="shared" si="4"/>
        <v>1250</v>
      </c>
      <c r="H89" s="730">
        <f>J88</f>
        <v>25000</v>
      </c>
      <c r="I89" s="734"/>
      <c r="J89" s="520" t="str">
        <f t="shared" ref="J89:J103" si="6">IF(I89="","",ROUND(H89*(ROUND(I89,2)),2))</f>
        <v/>
      </c>
      <c r="K89" s="426"/>
      <c r="L89" s="707"/>
      <c r="M89" s="420"/>
      <c r="N89" s="426"/>
      <c r="O89" s="707"/>
      <c r="P89" s="420"/>
      <c r="Q89" s="426"/>
      <c r="R89" s="707"/>
      <c r="S89" s="420"/>
      <c r="T89" s="426"/>
      <c r="U89" s="707"/>
      <c r="V89" s="420"/>
    </row>
    <row r="90" spans="1:22" ht="66" hidden="1" x14ac:dyDescent="0.25">
      <c r="A90" s="622"/>
      <c r="B90" s="623" t="s">
        <v>308</v>
      </c>
      <c r="C90" s="704" t="s">
        <v>309</v>
      </c>
      <c r="D90" s="492" t="s">
        <v>281</v>
      </c>
      <c r="E90" s="477">
        <v>1</v>
      </c>
      <c r="F90" s="492">
        <v>0</v>
      </c>
      <c r="G90" s="478">
        <f t="shared" si="4"/>
        <v>0</v>
      </c>
      <c r="H90" s="477">
        <v>1</v>
      </c>
      <c r="I90" s="672">
        <v>0</v>
      </c>
      <c r="J90" s="520">
        <f t="shared" si="6"/>
        <v>0</v>
      </c>
      <c r="K90" s="419"/>
      <c r="L90" s="421"/>
      <c r="M90" s="420"/>
      <c r="N90" s="419"/>
      <c r="O90" s="421"/>
      <c r="P90" s="420"/>
      <c r="Q90" s="419"/>
      <c r="R90" s="421"/>
      <c r="S90" s="420"/>
      <c r="T90" s="419"/>
      <c r="U90" s="421"/>
      <c r="V90" s="420"/>
    </row>
    <row r="91" spans="1:22" ht="26.4" hidden="1" x14ac:dyDescent="0.25">
      <c r="A91" s="622"/>
      <c r="B91" s="623" t="s">
        <v>310</v>
      </c>
      <c r="C91" s="708" t="s">
        <v>311</v>
      </c>
      <c r="D91" s="624" t="s">
        <v>174</v>
      </c>
      <c r="E91" s="493">
        <f>G90</f>
        <v>0</v>
      </c>
      <c r="F91" s="705">
        <v>0.05</v>
      </c>
      <c r="G91" s="478">
        <f t="shared" si="4"/>
        <v>0</v>
      </c>
      <c r="H91" s="493">
        <f>J90</f>
        <v>0</v>
      </c>
      <c r="I91" s="706">
        <v>0.05</v>
      </c>
      <c r="J91" s="520">
        <f t="shared" si="6"/>
        <v>0</v>
      </c>
      <c r="K91" s="426"/>
      <c r="L91" s="707"/>
      <c r="M91" s="420"/>
      <c r="N91" s="426"/>
      <c r="O91" s="707"/>
      <c r="P91" s="420"/>
      <c r="Q91" s="426"/>
      <c r="R91" s="707"/>
      <c r="S91" s="420"/>
      <c r="T91" s="426"/>
      <c r="U91" s="707"/>
      <c r="V91" s="420"/>
    </row>
    <row r="92" spans="1:22" ht="26.4" x14ac:dyDescent="0.25">
      <c r="A92" s="709" t="s">
        <v>312</v>
      </c>
      <c r="B92" s="678"/>
      <c r="C92" s="710" t="s">
        <v>313</v>
      </c>
      <c r="D92" s="610"/>
      <c r="E92" s="10"/>
      <c r="F92" s="10"/>
      <c r="G92" s="471" t="str">
        <f t="shared" si="4"/>
        <v/>
      </c>
      <c r="H92" s="10"/>
      <c r="I92" s="685"/>
      <c r="J92" s="518" t="str">
        <f t="shared" si="6"/>
        <v/>
      </c>
      <c r="K92" s="413"/>
      <c r="L92" s="413"/>
      <c r="M92" s="418"/>
      <c r="N92" s="413"/>
      <c r="O92" s="413"/>
      <c r="P92" s="418"/>
      <c r="Q92" s="413"/>
      <c r="R92" s="413"/>
      <c r="S92" s="418"/>
      <c r="T92" s="413"/>
      <c r="U92" s="413"/>
      <c r="V92" s="418"/>
    </row>
    <row r="93" spans="1:22" x14ac:dyDescent="0.25">
      <c r="A93" s="709"/>
      <c r="B93" s="678" t="s">
        <v>314</v>
      </c>
      <c r="C93" s="704" t="s">
        <v>315</v>
      </c>
      <c r="D93" s="624" t="s">
        <v>41</v>
      </c>
      <c r="E93" s="477">
        <v>1</v>
      </c>
      <c r="F93" s="481">
        <v>25000</v>
      </c>
      <c r="G93" s="478">
        <f t="shared" si="4"/>
        <v>25000</v>
      </c>
      <c r="H93" s="477">
        <v>1</v>
      </c>
      <c r="I93" s="731"/>
      <c r="J93" s="520" t="str">
        <f t="shared" si="6"/>
        <v/>
      </c>
      <c r="K93" s="419"/>
      <c r="L93" s="421"/>
      <c r="M93" s="420"/>
      <c r="N93" s="419"/>
      <c r="O93" s="421"/>
      <c r="P93" s="420"/>
      <c r="Q93" s="419"/>
      <c r="R93" s="421"/>
      <c r="S93" s="420"/>
      <c r="T93" s="419"/>
      <c r="U93" s="421"/>
      <c r="V93" s="420"/>
    </row>
    <row r="94" spans="1:22" x14ac:dyDescent="0.25">
      <c r="A94" s="709"/>
      <c r="B94" s="678" t="s">
        <v>317</v>
      </c>
      <c r="C94" s="708" t="s">
        <v>318</v>
      </c>
      <c r="D94" s="624" t="s">
        <v>34</v>
      </c>
      <c r="E94" s="477">
        <v>6</v>
      </c>
      <c r="F94" s="481">
        <v>15000</v>
      </c>
      <c r="G94" s="478">
        <f t="shared" si="4"/>
        <v>90000</v>
      </c>
      <c r="H94" s="477">
        <v>10</v>
      </c>
      <c r="I94" s="731"/>
      <c r="J94" s="520" t="str">
        <f t="shared" si="6"/>
        <v/>
      </c>
      <c r="K94" s="419"/>
      <c r="L94" s="421"/>
      <c r="M94" s="420"/>
      <c r="N94" s="419"/>
      <c r="O94" s="421"/>
      <c r="P94" s="420"/>
      <c r="Q94" s="419"/>
      <c r="R94" s="421"/>
      <c r="S94" s="420"/>
      <c r="T94" s="419"/>
      <c r="U94" s="421"/>
      <c r="V94" s="420"/>
    </row>
    <row r="95" spans="1:22" x14ac:dyDescent="0.25">
      <c r="A95" s="709" t="s">
        <v>319</v>
      </c>
      <c r="B95" s="678"/>
      <c r="C95" s="711" t="s">
        <v>320</v>
      </c>
      <c r="D95" s="15"/>
      <c r="E95" s="10"/>
      <c r="F95" s="10"/>
      <c r="G95" s="471" t="str">
        <f t="shared" si="4"/>
        <v/>
      </c>
      <c r="H95" s="10"/>
      <c r="I95" s="685"/>
      <c r="J95" s="518" t="str">
        <f t="shared" si="6"/>
        <v/>
      </c>
      <c r="K95" s="413"/>
      <c r="L95" s="413"/>
      <c r="M95" s="418"/>
      <c r="N95" s="413"/>
      <c r="O95" s="413"/>
      <c r="P95" s="418"/>
      <c r="Q95" s="413"/>
      <c r="R95" s="413"/>
      <c r="S95" s="418"/>
      <c r="T95" s="413"/>
      <c r="U95" s="413"/>
      <c r="V95" s="418"/>
    </row>
    <row r="96" spans="1:22" x14ac:dyDescent="0.25">
      <c r="A96" s="709"/>
      <c r="B96" s="678" t="s">
        <v>321</v>
      </c>
      <c r="C96" s="12" t="s">
        <v>322</v>
      </c>
      <c r="D96" s="624" t="s">
        <v>34</v>
      </c>
      <c r="E96" s="477">
        <v>0</v>
      </c>
      <c r="F96" s="481">
        <v>12500</v>
      </c>
      <c r="G96" s="478">
        <f t="shared" si="4"/>
        <v>0</v>
      </c>
      <c r="H96" s="477">
        <v>10</v>
      </c>
      <c r="I96" s="731"/>
      <c r="J96" s="520" t="str">
        <f t="shared" si="6"/>
        <v/>
      </c>
      <c r="K96" s="419"/>
      <c r="L96" s="421"/>
      <c r="M96" s="420"/>
      <c r="N96" s="419"/>
      <c r="O96" s="421"/>
      <c r="P96" s="420"/>
      <c r="Q96" s="419"/>
      <c r="R96" s="421"/>
      <c r="S96" s="420"/>
      <c r="T96" s="419"/>
      <c r="U96" s="421"/>
      <c r="V96" s="420"/>
    </row>
    <row r="97" spans="1:22" x14ac:dyDescent="0.25">
      <c r="A97" s="622"/>
      <c r="B97" s="623" t="s">
        <v>323</v>
      </c>
      <c r="C97" s="140" t="s">
        <v>324</v>
      </c>
      <c r="D97" s="624" t="s">
        <v>34</v>
      </c>
      <c r="E97" s="477"/>
      <c r="F97" s="481"/>
      <c r="G97" s="478" t="str">
        <f t="shared" si="4"/>
        <v/>
      </c>
      <c r="H97" s="477">
        <v>10</v>
      </c>
      <c r="I97" s="731"/>
      <c r="J97" s="520" t="str">
        <f t="shared" si="6"/>
        <v/>
      </c>
      <c r="K97" s="419"/>
      <c r="L97" s="421"/>
      <c r="M97" s="420"/>
      <c r="N97" s="419"/>
      <c r="O97" s="421"/>
      <c r="P97" s="420"/>
      <c r="Q97" s="419"/>
      <c r="R97" s="421"/>
      <c r="S97" s="420"/>
      <c r="T97" s="419"/>
      <c r="U97" s="421"/>
      <c r="V97" s="420"/>
    </row>
    <row r="98" spans="1:22" x14ac:dyDescent="0.25">
      <c r="A98" s="622" t="s">
        <v>325</v>
      </c>
      <c r="B98" s="623"/>
      <c r="C98" s="712" t="s">
        <v>326</v>
      </c>
      <c r="D98" s="15"/>
      <c r="E98" s="10"/>
      <c r="F98" s="10"/>
      <c r="G98" s="471" t="str">
        <f t="shared" si="4"/>
        <v/>
      </c>
      <c r="H98" s="10"/>
      <c r="I98" s="685"/>
      <c r="J98" s="518" t="str">
        <f t="shared" si="6"/>
        <v/>
      </c>
      <c r="K98" s="413"/>
      <c r="L98" s="413"/>
      <c r="M98" s="418"/>
      <c r="N98" s="413"/>
      <c r="O98" s="413"/>
      <c r="P98" s="418"/>
      <c r="Q98" s="413"/>
      <c r="R98" s="413"/>
      <c r="S98" s="418"/>
      <c r="T98" s="413"/>
      <c r="U98" s="413"/>
      <c r="V98" s="418"/>
    </row>
    <row r="99" spans="1:22" ht="26.4" x14ac:dyDescent="0.25">
      <c r="A99" s="622"/>
      <c r="B99" s="623" t="s">
        <v>327</v>
      </c>
      <c r="C99" s="704" t="s">
        <v>5437</v>
      </c>
      <c r="D99" s="624" t="s">
        <v>328</v>
      </c>
      <c r="E99" s="477">
        <v>0</v>
      </c>
      <c r="F99" s="481">
        <v>20000</v>
      </c>
      <c r="G99" s="478">
        <f t="shared" si="4"/>
        <v>0</v>
      </c>
      <c r="H99" s="477">
        <v>24</v>
      </c>
      <c r="I99" s="731"/>
      <c r="J99" s="520" t="str">
        <f t="shared" si="6"/>
        <v/>
      </c>
      <c r="K99" s="422"/>
      <c r="L99" s="421"/>
      <c r="M99" s="424"/>
      <c r="N99" s="422"/>
      <c r="O99" s="421"/>
      <c r="P99" s="424"/>
      <c r="Q99" s="422"/>
      <c r="R99" s="421"/>
      <c r="S99" s="424"/>
      <c r="T99" s="422"/>
      <c r="U99" s="421"/>
      <c r="V99" s="424"/>
    </row>
    <row r="100" spans="1:22" x14ac:dyDescent="0.25">
      <c r="A100" s="622"/>
      <c r="B100" s="623" t="s">
        <v>329</v>
      </c>
      <c r="C100" s="678" t="s">
        <v>330</v>
      </c>
      <c r="D100" s="624" t="s">
        <v>331</v>
      </c>
      <c r="E100" s="477">
        <v>0</v>
      </c>
      <c r="F100" s="481">
        <v>50</v>
      </c>
      <c r="G100" s="478">
        <f t="shared" si="4"/>
        <v>0</v>
      </c>
      <c r="H100" s="477">
        <f>20*12*2</f>
        <v>480</v>
      </c>
      <c r="I100" s="731"/>
      <c r="J100" s="520" t="str">
        <f t="shared" si="6"/>
        <v/>
      </c>
      <c r="K100" s="422"/>
      <c r="L100" s="421"/>
      <c r="M100" s="424"/>
      <c r="N100" s="422"/>
      <c r="O100" s="421"/>
      <c r="P100" s="424"/>
      <c r="Q100" s="422"/>
      <c r="R100" s="421"/>
      <c r="S100" s="424"/>
      <c r="T100" s="422"/>
      <c r="U100" s="421"/>
      <c r="V100" s="424"/>
    </row>
    <row r="101" spans="1:22" ht="26.4" x14ac:dyDescent="0.25">
      <c r="A101" s="622" t="s">
        <v>332</v>
      </c>
      <c r="B101" s="623"/>
      <c r="C101" s="713" t="s">
        <v>333</v>
      </c>
      <c r="D101" s="610"/>
      <c r="E101" s="10"/>
      <c r="F101" s="10"/>
      <c r="G101" s="471" t="str">
        <f t="shared" si="4"/>
        <v/>
      </c>
      <c r="H101" s="10"/>
      <c r="I101" s="685"/>
      <c r="J101" s="518" t="str">
        <f t="shared" si="6"/>
        <v/>
      </c>
      <c r="K101" s="413"/>
      <c r="L101" s="413"/>
      <c r="M101" s="418"/>
      <c r="N101" s="413"/>
      <c r="O101" s="413"/>
      <c r="P101" s="418"/>
      <c r="Q101" s="413"/>
      <c r="R101" s="413"/>
      <c r="S101" s="418"/>
      <c r="T101" s="413"/>
      <c r="U101" s="413"/>
      <c r="V101" s="418"/>
    </row>
    <row r="102" spans="1:22" ht="39.6" x14ac:dyDescent="0.25">
      <c r="A102" s="622"/>
      <c r="B102" s="623" t="s">
        <v>334</v>
      </c>
      <c r="C102" s="704" t="s">
        <v>335</v>
      </c>
      <c r="D102" s="624" t="s">
        <v>41</v>
      </c>
      <c r="E102" s="477">
        <v>1</v>
      </c>
      <c r="F102" s="481">
        <v>40000</v>
      </c>
      <c r="G102" s="478">
        <f t="shared" si="4"/>
        <v>40000</v>
      </c>
      <c r="H102" s="477">
        <v>1</v>
      </c>
      <c r="I102" s="731"/>
      <c r="J102" s="520" t="str">
        <f>IF(I102="","",ROUND(H102*(ROUND(I102,2)),2))</f>
        <v/>
      </c>
      <c r="K102" s="419"/>
      <c r="L102" s="421"/>
      <c r="M102" s="420"/>
      <c r="N102" s="419"/>
      <c r="O102" s="421"/>
      <c r="P102" s="420"/>
      <c r="Q102" s="419"/>
      <c r="R102" s="421"/>
      <c r="S102" s="420"/>
      <c r="T102" s="419"/>
      <c r="U102" s="421"/>
      <c r="V102" s="420"/>
    </row>
    <row r="103" spans="1:22" ht="39.6" x14ac:dyDescent="0.25">
      <c r="A103" s="622"/>
      <c r="B103" s="623" t="s">
        <v>336</v>
      </c>
      <c r="C103" s="704" t="s">
        <v>337</v>
      </c>
      <c r="D103" s="624" t="s">
        <v>34</v>
      </c>
      <c r="E103" s="477">
        <v>6</v>
      </c>
      <c r="F103" s="481">
        <v>10000</v>
      </c>
      <c r="G103" s="478">
        <f t="shared" si="4"/>
        <v>60000</v>
      </c>
      <c r="H103" s="477">
        <v>12</v>
      </c>
      <c r="I103" s="731"/>
      <c r="J103" s="520" t="str">
        <f t="shared" si="6"/>
        <v/>
      </c>
      <c r="K103" s="419"/>
      <c r="L103" s="421"/>
      <c r="M103" s="420"/>
      <c r="N103" s="419"/>
      <c r="O103" s="421"/>
      <c r="P103" s="420"/>
      <c r="Q103" s="419"/>
      <c r="R103" s="421"/>
      <c r="S103" s="420"/>
      <c r="T103" s="419"/>
      <c r="U103" s="421"/>
      <c r="V103" s="420"/>
    </row>
    <row r="104" spans="1:22" ht="14.4" thickBot="1" x14ac:dyDescent="0.3">
      <c r="A104" s="714"/>
      <c r="B104" s="715"/>
      <c r="C104" s="716"/>
      <c r="D104" s="717"/>
      <c r="E104" s="718"/>
      <c r="F104" s="718"/>
      <c r="G104" s="719"/>
      <c r="H104" s="718"/>
      <c r="I104" s="720"/>
      <c r="J104" s="721"/>
      <c r="K104" s="413"/>
      <c r="L104" s="413"/>
      <c r="M104" s="418"/>
      <c r="N104" s="413"/>
      <c r="O104" s="413"/>
      <c r="P104" s="418"/>
      <c r="Q104" s="413"/>
      <c r="R104" s="413"/>
      <c r="S104" s="418"/>
      <c r="T104" s="413"/>
      <c r="U104" s="413"/>
      <c r="V104" s="418"/>
    </row>
    <row r="105" spans="1:22" ht="14.4" thickBot="1" x14ac:dyDescent="0.3">
      <c r="A105" s="722" t="s">
        <v>131</v>
      </c>
      <c r="B105" s="723"/>
      <c r="C105" s="724"/>
      <c r="D105" s="725"/>
      <c r="E105" s="726"/>
      <c r="F105" s="726"/>
      <c r="G105" s="475">
        <f>SUM(G75:G104)</f>
        <v>356750</v>
      </c>
      <c r="H105" s="726"/>
      <c r="I105" s="727"/>
      <c r="J105" s="476">
        <f>SUM(J66:J104)</f>
        <v>135000</v>
      </c>
      <c r="K105" s="375"/>
      <c r="L105" s="375"/>
      <c r="M105" s="418"/>
      <c r="N105" s="375"/>
      <c r="O105" s="375"/>
      <c r="P105" s="418"/>
      <c r="Q105" s="375"/>
      <c r="R105" s="375"/>
      <c r="S105" s="418"/>
      <c r="T105" s="375"/>
      <c r="U105" s="375"/>
      <c r="V105" s="418"/>
    </row>
    <row r="106" spans="1:22" x14ac:dyDescent="0.25">
      <c r="D106" s="728"/>
    </row>
    <row r="1048529" spans="4:4" x14ac:dyDescent="0.25">
      <c r="D1048529" s="346"/>
    </row>
  </sheetData>
  <sheetProtection algorithmName="SHA-512" hashValue="3jeuVSVzIun5SEzn2+WBf0/+RVh6Ckk/WwGNK8IEz9NUKj1rP3xErHtoKtO40t9ZqPv1j0Mgv0F5YV7kmQ5AGg==" saltValue="gAmM4MoFfKZCT95fWPylyQ==" spinCount="100000" sheet="1" objects="1" scenarios="1"/>
  <mergeCells count="7">
    <mergeCell ref="D64:J64"/>
    <mergeCell ref="Q1:S1"/>
    <mergeCell ref="T1:V1"/>
    <mergeCell ref="B1:C1"/>
    <mergeCell ref="N1:P1"/>
    <mergeCell ref="K1:M1"/>
    <mergeCell ref="D1:J1"/>
  </mergeCells>
  <phoneticPr fontId="10" type="noConversion"/>
  <pageMargins left="0.70866141732283472" right="0.70866141732283472" top="0.74803149606299213" bottom="0.74803149606299213" header="0.31496062992125984" footer="0.31496062992125984"/>
  <pageSetup paperSize="9" scale="76" orientation="portrait" r:id="rId1"/>
  <headerFooter>
    <oddFooter>&amp;LContract
Part C2: Pricing Data
Tender No: BFIA8202/2026/RFP&amp;RC2.2
Bill of Quantities</oddFooter>
  </headerFooter>
  <rowBreaks count="1" manualBreakCount="1">
    <brk id="63"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11CA-6764-4DE0-AF1D-75E2F48D0929}">
  <sheetPr codeName="Sheet100"/>
  <dimension ref="A1:H1048290"/>
  <sheetViews>
    <sheetView view="pageBreakPreview" zoomScaleNormal="100" zoomScaleSheetLayoutView="100" workbookViewId="0">
      <selection activeCell="H12" sqref="H12"/>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2367</v>
      </c>
      <c r="B1" s="37"/>
      <c r="C1" s="37"/>
      <c r="D1" s="1082" t="s">
        <v>2368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2369</v>
      </c>
      <c r="B5" s="125"/>
      <c r="C5" s="98" t="s">
        <v>2370</v>
      </c>
      <c r="D5" s="15"/>
      <c r="E5" s="15"/>
      <c r="F5" s="15"/>
      <c r="G5" s="122"/>
    </row>
    <row r="6" spans="1:8" ht="26.4" x14ac:dyDescent="0.25">
      <c r="A6" s="125"/>
      <c r="B6" s="125" t="s">
        <v>2371</v>
      </c>
      <c r="C6" s="218" t="s">
        <v>2372</v>
      </c>
      <c r="D6" s="15" t="s">
        <v>454</v>
      </c>
      <c r="E6" s="105"/>
      <c r="F6" s="120"/>
      <c r="G6" s="65">
        <f>E6*F6</f>
        <v>0</v>
      </c>
      <c r="H6" s="193" t="s">
        <v>36</v>
      </c>
    </row>
    <row r="7" spans="1:8" x14ac:dyDescent="0.25">
      <c r="A7" s="125"/>
      <c r="B7" s="125" t="s">
        <v>2373</v>
      </c>
      <c r="C7" s="56" t="s">
        <v>2374</v>
      </c>
      <c r="D7" s="24" t="s">
        <v>1202</v>
      </c>
      <c r="E7" s="105"/>
      <c r="F7" s="120"/>
      <c r="G7" s="65">
        <f>E7*F7</f>
        <v>0</v>
      </c>
    </row>
    <row r="8" spans="1:8" x14ac:dyDescent="0.25">
      <c r="A8" s="125"/>
      <c r="B8" s="125" t="s">
        <v>2375</v>
      </c>
      <c r="C8" s="56" t="s">
        <v>2376</v>
      </c>
      <c r="D8" s="24" t="s">
        <v>1202</v>
      </c>
      <c r="E8" s="105"/>
      <c r="F8" s="120"/>
      <c r="G8" s="65">
        <f>E8*F8</f>
        <v>0</v>
      </c>
    </row>
    <row r="9" spans="1:8" x14ac:dyDescent="0.25">
      <c r="A9" s="125"/>
      <c r="B9" s="125" t="s">
        <v>2377</v>
      </c>
      <c r="C9" s="56" t="s">
        <v>2378</v>
      </c>
      <c r="D9" s="24" t="s">
        <v>1202</v>
      </c>
      <c r="E9" s="105"/>
      <c r="F9" s="120"/>
      <c r="G9" s="65">
        <f>E9*F9</f>
        <v>0</v>
      </c>
    </row>
    <row r="10" spans="1:8" x14ac:dyDescent="0.25">
      <c r="A10" s="125"/>
      <c r="B10" s="125" t="s">
        <v>2379</v>
      </c>
      <c r="C10" s="56" t="s">
        <v>2380</v>
      </c>
      <c r="D10" s="135" t="s">
        <v>2381</v>
      </c>
      <c r="E10" s="105"/>
      <c r="F10" s="120"/>
      <c r="G10" s="65">
        <f>E10*F10</f>
        <v>0</v>
      </c>
    </row>
    <row r="11" spans="1:8" x14ac:dyDescent="0.25">
      <c r="A11" s="125"/>
      <c r="B11" s="125"/>
      <c r="C11" s="101"/>
      <c r="D11" s="15"/>
      <c r="E11" s="15"/>
      <c r="F11" s="124"/>
      <c r="G11" s="123"/>
    </row>
    <row r="12" spans="1:8" x14ac:dyDescent="0.25">
      <c r="A12" s="125"/>
      <c r="B12" s="125"/>
      <c r="C12" s="101"/>
      <c r="D12" s="15"/>
      <c r="E12" s="15"/>
      <c r="F12" s="124"/>
      <c r="G12" s="123"/>
      <c r="H12" s="210" t="s">
        <v>130</v>
      </c>
    </row>
    <row r="13" spans="1:8" x14ac:dyDescent="0.25">
      <c r="A13" s="56"/>
      <c r="B13" s="56"/>
      <c r="C13" s="54"/>
      <c r="D13" s="15"/>
      <c r="E13" s="15"/>
      <c r="F13" s="124"/>
      <c r="G13" s="123"/>
    </row>
    <row r="14" spans="1:8" x14ac:dyDescent="0.25">
      <c r="A14" s="111" t="s">
        <v>131</v>
      </c>
      <c r="B14" s="111"/>
      <c r="C14" s="111"/>
      <c r="D14" s="115"/>
      <c r="E14" s="118"/>
      <c r="F14" s="130"/>
      <c r="G14" s="112">
        <f>SUM(G5:G13)</f>
        <v>0</v>
      </c>
    </row>
    <row r="1048290" spans="4:4" x14ac:dyDescent="0.25">
      <c r="D1048290" s="48"/>
    </row>
  </sheetData>
  <mergeCells count="1">
    <mergeCell ref="D1:G1"/>
  </mergeCells>
  <phoneticPr fontId="10" type="noConversion"/>
  <pageMargins left="0.75" right="0.75" top="1" bottom="1" header="0.5" footer="0.5"/>
  <pageSetup paperSize="9" scale="6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81E-5298-4CA5-9329-9DA6EFDE9DF9}">
  <sheetPr codeName="Sheet101"/>
  <dimension ref="A1:I1048344"/>
  <sheetViews>
    <sheetView view="pageBreakPreview" topLeftCell="A51" zoomScaleNormal="100" zoomScaleSheetLayoutView="100" workbookViewId="0">
      <selection activeCell="D37" sqref="D37"/>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2382</v>
      </c>
      <c r="B1" s="37"/>
      <c r="C1" s="37"/>
      <c r="D1" s="37"/>
      <c r="E1" s="1082" t="s">
        <v>2383</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4"/>
    </row>
    <row r="4" spans="1:9" x14ac:dyDescent="0.25">
      <c r="A4" s="125"/>
      <c r="B4" s="125"/>
      <c r="C4" s="126"/>
      <c r="D4" s="56"/>
      <c r="E4" s="15"/>
      <c r="F4" s="15"/>
      <c r="G4" s="124"/>
      <c r="H4" s="14"/>
    </row>
    <row r="5" spans="1:9" x14ac:dyDescent="0.25">
      <c r="A5" s="125" t="s">
        <v>2384</v>
      </c>
      <c r="B5" s="125"/>
      <c r="C5" s="126"/>
      <c r="D5" s="98" t="s">
        <v>2385</v>
      </c>
      <c r="E5" s="15"/>
      <c r="F5" s="15"/>
      <c r="G5" s="124"/>
      <c r="H5" s="122"/>
    </row>
    <row r="6" spans="1:9" ht="26.4" x14ac:dyDescent="0.25">
      <c r="A6" s="125"/>
      <c r="B6" s="125" t="s">
        <v>2386</v>
      </c>
      <c r="C6" s="126"/>
      <c r="D6" s="56" t="s">
        <v>2387</v>
      </c>
      <c r="E6" s="15"/>
      <c r="F6" s="15"/>
      <c r="G6" s="124"/>
      <c r="H6" s="122"/>
    </row>
    <row r="7" spans="1:9" x14ac:dyDescent="0.25">
      <c r="A7" s="125"/>
      <c r="B7" s="125"/>
      <c r="C7" s="126" t="s">
        <v>86</v>
      </c>
      <c r="D7" s="56" t="s">
        <v>625</v>
      </c>
      <c r="E7" s="80" t="s">
        <v>0</v>
      </c>
      <c r="F7" s="105"/>
      <c r="G7" s="120"/>
      <c r="H7" s="65">
        <f>F7*G7</f>
        <v>0</v>
      </c>
    </row>
    <row r="8" spans="1:9" x14ac:dyDescent="0.25">
      <c r="A8" s="125"/>
      <c r="B8" s="125"/>
      <c r="C8" s="126" t="s">
        <v>89</v>
      </c>
      <c r="D8" s="56" t="s">
        <v>626</v>
      </c>
      <c r="E8" s="80" t="s">
        <v>0</v>
      </c>
      <c r="F8" s="105"/>
      <c r="G8" s="120"/>
      <c r="H8" s="65">
        <f>F8*G8</f>
        <v>0</v>
      </c>
    </row>
    <row r="9" spans="1:9" x14ac:dyDescent="0.25">
      <c r="A9" s="125"/>
      <c r="B9" s="125"/>
      <c r="C9" s="126" t="s">
        <v>17</v>
      </c>
      <c r="D9" s="56" t="s">
        <v>1416</v>
      </c>
      <c r="E9" s="80" t="s">
        <v>0</v>
      </c>
      <c r="F9" s="105"/>
      <c r="G9" s="120"/>
      <c r="H9" s="65">
        <f>F9*G9</f>
        <v>0</v>
      </c>
    </row>
    <row r="10" spans="1:9" x14ac:dyDescent="0.25">
      <c r="A10" s="125"/>
      <c r="B10" s="125" t="s">
        <v>2388</v>
      </c>
      <c r="C10" s="126"/>
      <c r="D10" s="56" t="s">
        <v>2389</v>
      </c>
      <c r="E10" s="15"/>
      <c r="F10" s="15"/>
      <c r="G10" s="124"/>
      <c r="H10" s="122"/>
    </row>
    <row r="11" spans="1:9" x14ac:dyDescent="0.25">
      <c r="A11" s="125"/>
      <c r="B11" s="125"/>
      <c r="C11" s="126" t="s">
        <v>86</v>
      </c>
      <c r="D11" s="56" t="s">
        <v>2390</v>
      </c>
      <c r="E11" s="80" t="s">
        <v>0</v>
      </c>
      <c r="F11" s="105"/>
      <c r="G11" s="120"/>
      <c r="H11" s="65">
        <f>F11*G11</f>
        <v>0</v>
      </c>
    </row>
    <row r="12" spans="1:9" x14ac:dyDescent="0.25">
      <c r="A12" s="125"/>
      <c r="B12" s="125"/>
      <c r="C12" s="126" t="s">
        <v>89</v>
      </c>
      <c r="D12" s="56" t="s">
        <v>2391</v>
      </c>
      <c r="E12" s="80" t="s">
        <v>0</v>
      </c>
      <c r="F12" s="105"/>
      <c r="G12" s="120"/>
      <c r="H12" s="65">
        <f>F12*G12</f>
        <v>0</v>
      </c>
    </row>
    <row r="13" spans="1:9" x14ac:dyDescent="0.25">
      <c r="A13" s="125"/>
      <c r="B13" s="125"/>
      <c r="C13" s="126" t="s">
        <v>17</v>
      </c>
      <c r="D13" s="56" t="s">
        <v>2392</v>
      </c>
      <c r="E13" s="80" t="s">
        <v>0</v>
      </c>
      <c r="F13" s="105"/>
      <c r="G13" s="120"/>
      <c r="H13" s="65">
        <f>F13*G13</f>
        <v>0</v>
      </c>
    </row>
    <row r="14" spans="1:9" x14ac:dyDescent="0.25">
      <c r="A14" s="125"/>
      <c r="B14" s="125" t="s">
        <v>2393</v>
      </c>
      <c r="C14" s="126"/>
      <c r="D14" s="56" t="s">
        <v>2394</v>
      </c>
      <c r="E14" s="15"/>
      <c r="F14" s="15"/>
      <c r="G14" s="124"/>
      <c r="H14" s="122"/>
    </row>
    <row r="15" spans="1:9" x14ac:dyDescent="0.25">
      <c r="A15" s="125"/>
      <c r="B15" s="125"/>
      <c r="C15" s="126" t="s">
        <v>86</v>
      </c>
      <c r="D15" s="56" t="s">
        <v>2390</v>
      </c>
      <c r="E15" s="80" t="s">
        <v>0</v>
      </c>
      <c r="F15" s="105"/>
      <c r="G15" s="120"/>
      <c r="H15" s="65">
        <f>F15*G15</f>
        <v>0</v>
      </c>
    </row>
    <row r="16" spans="1:9" x14ac:dyDescent="0.25">
      <c r="A16" s="125"/>
      <c r="B16" s="125"/>
      <c r="C16" s="126" t="s">
        <v>89</v>
      </c>
      <c r="D16" s="56" t="s">
        <v>2395</v>
      </c>
      <c r="E16" s="80" t="s">
        <v>0</v>
      </c>
      <c r="F16" s="105"/>
      <c r="G16" s="120"/>
      <c r="H16" s="65">
        <f>F16*G16</f>
        <v>0</v>
      </c>
    </row>
    <row r="17" spans="1:9" x14ac:dyDescent="0.25">
      <c r="A17" s="125"/>
      <c r="B17" s="125"/>
      <c r="C17" s="126" t="s">
        <v>17</v>
      </c>
      <c r="D17" s="56" t="s">
        <v>2392</v>
      </c>
      <c r="E17" s="80" t="s">
        <v>0</v>
      </c>
      <c r="F17" s="105"/>
      <c r="G17" s="120"/>
      <c r="H17" s="65">
        <f>F17*G17</f>
        <v>0</v>
      </c>
    </row>
    <row r="18" spans="1:9" ht="26.4" x14ac:dyDescent="0.25">
      <c r="A18" s="125" t="s">
        <v>2396</v>
      </c>
      <c r="B18" s="125"/>
      <c r="C18" s="126"/>
      <c r="D18" s="98" t="s">
        <v>2397</v>
      </c>
      <c r="E18" s="80"/>
      <c r="F18" s="15"/>
      <c r="G18" s="124"/>
      <c r="H18" s="122"/>
      <c r="I18" s="210" t="s">
        <v>2398</v>
      </c>
    </row>
    <row r="19" spans="1:9" x14ac:dyDescent="0.25">
      <c r="A19" s="125"/>
      <c r="B19" s="125" t="s">
        <v>2399</v>
      </c>
      <c r="C19" s="126"/>
      <c r="D19" s="56" t="s">
        <v>2400</v>
      </c>
      <c r="E19" s="80"/>
      <c r="F19" s="15"/>
      <c r="G19" s="124"/>
      <c r="H19" s="122"/>
    </row>
    <row r="20" spans="1:9" ht="26.4" x14ac:dyDescent="0.25">
      <c r="A20" s="125"/>
      <c r="B20" s="125"/>
      <c r="C20" s="126" t="s">
        <v>86</v>
      </c>
      <c r="D20" s="56" t="s">
        <v>2401</v>
      </c>
      <c r="E20" s="15" t="s">
        <v>60</v>
      </c>
      <c r="F20" s="105"/>
      <c r="G20" s="120"/>
      <c r="H20" s="65">
        <f>F20*G20</f>
        <v>0</v>
      </c>
    </row>
    <row r="21" spans="1:9" ht="26.4" x14ac:dyDescent="0.25">
      <c r="A21" s="125"/>
      <c r="B21" s="125"/>
      <c r="C21" s="126" t="s">
        <v>89</v>
      </c>
      <c r="D21" s="56" t="s">
        <v>2402</v>
      </c>
      <c r="E21" s="15" t="s">
        <v>60</v>
      </c>
      <c r="F21" s="105"/>
      <c r="G21" s="120"/>
      <c r="H21" s="65">
        <f>F21*G21</f>
        <v>0</v>
      </c>
    </row>
    <row r="22" spans="1:9" ht="26.4" x14ac:dyDescent="0.25">
      <c r="A22" s="125"/>
      <c r="B22" s="125"/>
      <c r="C22" s="126" t="s">
        <v>17</v>
      </c>
      <c r="D22" s="56" t="s">
        <v>2403</v>
      </c>
      <c r="E22" s="15" t="s">
        <v>60</v>
      </c>
      <c r="F22" s="105"/>
      <c r="G22" s="120"/>
      <c r="H22" s="65">
        <f>F22*G22</f>
        <v>0</v>
      </c>
    </row>
    <row r="23" spans="1:9" ht="15.6" x14ac:dyDescent="0.25">
      <c r="A23" s="125"/>
      <c r="B23" s="125"/>
      <c r="C23" s="126" t="s">
        <v>18</v>
      </c>
      <c r="D23" s="56" t="s">
        <v>2404</v>
      </c>
      <c r="E23" s="15" t="s">
        <v>60</v>
      </c>
      <c r="F23" s="105"/>
      <c r="G23" s="120"/>
      <c r="H23" s="65">
        <f>F23*G23</f>
        <v>0</v>
      </c>
    </row>
    <row r="24" spans="1:9" x14ac:dyDescent="0.25">
      <c r="A24" s="125"/>
      <c r="B24" s="125" t="s">
        <v>2405</v>
      </c>
      <c r="C24" s="126"/>
      <c r="D24" s="56" t="s">
        <v>2406</v>
      </c>
      <c r="E24" s="15"/>
      <c r="F24" s="15"/>
      <c r="G24" s="124"/>
      <c r="H24" s="122"/>
    </row>
    <row r="25" spans="1:9" ht="26.4" x14ac:dyDescent="0.25">
      <c r="A25" s="125"/>
      <c r="B25" s="125"/>
      <c r="C25" s="126" t="s">
        <v>86</v>
      </c>
      <c r="D25" s="56" t="s">
        <v>2401</v>
      </c>
      <c r="E25" s="15" t="s">
        <v>60</v>
      </c>
      <c r="F25" s="105"/>
      <c r="G25" s="120"/>
      <c r="H25" s="65">
        <f>F25*G25</f>
        <v>0</v>
      </c>
    </row>
    <row r="26" spans="1:9" ht="26.4" x14ac:dyDescent="0.25">
      <c r="A26" s="125"/>
      <c r="B26" s="125"/>
      <c r="C26" s="126" t="s">
        <v>89</v>
      </c>
      <c r="D26" s="56" t="s">
        <v>2407</v>
      </c>
      <c r="E26" s="15" t="s">
        <v>60</v>
      </c>
      <c r="F26" s="105"/>
      <c r="G26" s="120"/>
      <c r="H26" s="65">
        <f>F26*G26</f>
        <v>0</v>
      </c>
    </row>
    <row r="27" spans="1:9" ht="26.4" x14ac:dyDescent="0.25">
      <c r="A27" s="125"/>
      <c r="B27" s="125"/>
      <c r="C27" s="126" t="s">
        <v>17</v>
      </c>
      <c r="D27" s="56" t="s">
        <v>2403</v>
      </c>
      <c r="E27" s="15" t="s">
        <v>60</v>
      </c>
      <c r="F27" s="105"/>
      <c r="G27" s="120"/>
      <c r="H27" s="65">
        <f>F27*G27</f>
        <v>0</v>
      </c>
    </row>
    <row r="28" spans="1:9" ht="15.6" x14ac:dyDescent="0.25">
      <c r="A28" s="125"/>
      <c r="B28" s="125"/>
      <c r="C28" s="126" t="s">
        <v>18</v>
      </c>
      <c r="D28" s="56" t="s">
        <v>2404</v>
      </c>
      <c r="E28" s="15" t="s">
        <v>60</v>
      </c>
      <c r="F28" s="105"/>
      <c r="G28" s="120"/>
      <c r="H28" s="65">
        <f>F28*G28</f>
        <v>0</v>
      </c>
    </row>
    <row r="29" spans="1:9" x14ac:dyDescent="0.25">
      <c r="A29" s="125"/>
      <c r="B29" s="125" t="s">
        <v>2408</v>
      </c>
      <c r="C29" s="126"/>
      <c r="D29" s="218" t="s">
        <v>2409</v>
      </c>
      <c r="E29" s="15"/>
      <c r="F29" s="15"/>
      <c r="G29" s="124"/>
      <c r="H29" s="122"/>
      <c r="I29" s="193" t="s">
        <v>36</v>
      </c>
    </row>
    <row r="30" spans="1:9" ht="26.4" x14ac:dyDescent="0.25">
      <c r="A30" s="125"/>
      <c r="B30" s="125"/>
      <c r="C30" s="126" t="s">
        <v>86</v>
      </c>
      <c r="D30" s="56" t="s">
        <v>2401</v>
      </c>
      <c r="E30" s="15" t="s">
        <v>60</v>
      </c>
      <c r="F30" s="105"/>
      <c r="G30" s="120"/>
      <c r="H30" s="65">
        <f>F30*G30</f>
        <v>0</v>
      </c>
    </row>
    <row r="31" spans="1:9" ht="26.4" x14ac:dyDescent="0.25">
      <c r="A31" s="125"/>
      <c r="B31" s="125"/>
      <c r="C31" s="126" t="s">
        <v>89</v>
      </c>
      <c r="D31" s="56" t="s">
        <v>2402</v>
      </c>
      <c r="E31" s="15" t="s">
        <v>60</v>
      </c>
      <c r="F31" s="105"/>
      <c r="G31" s="120"/>
      <c r="H31" s="65">
        <f>F31*G31</f>
        <v>0</v>
      </c>
    </row>
    <row r="32" spans="1:9" ht="26.4" x14ac:dyDescent="0.25">
      <c r="A32" s="125"/>
      <c r="B32" s="125"/>
      <c r="C32" s="126" t="s">
        <v>17</v>
      </c>
      <c r="D32" s="56" t="s">
        <v>2403</v>
      </c>
      <c r="E32" s="15" t="s">
        <v>60</v>
      </c>
      <c r="F32" s="105"/>
      <c r="G32" s="120"/>
      <c r="H32" s="65">
        <f>F32*G32</f>
        <v>0</v>
      </c>
    </row>
    <row r="33" spans="1:9" ht="15.6" x14ac:dyDescent="0.25">
      <c r="A33" s="125"/>
      <c r="B33" s="125"/>
      <c r="C33" s="126" t="s">
        <v>18</v>
      </c>
      <c r="D33" s="56" t="s">
        <v>2404</v>
      </c>
      <c r="E33" s="15" t="s">
        <v>60</v>
      </c>
      <c r="F33" s="105"/>
      <c r="G33" s="120"/>
      <c r="H33" s="65">
        <f>F33*G33</f>
        <v>0</v>
      </c>
    </row>
    <row r="34" spans="1:9" ht="26.4" x14ac:dyDescent="0.25">
      <c r="A34" s="125" t="s">
        <v>2410</v>
      </c>
      <c r="B34" s="125"/>
      <c r="C34" s="126"/>
      <c r="D34" s="184" t="s">
        <v>2411</v>
      </c>
      <c r="E34" s="15" t="s">
        <v>454</v>
      </c>
      <c r="F34" s="105"/>
      <c r="G34" s="120"/>
      <c r="H34" s="65">
        <f>F34*G34</f>
        <v>0</v>
      </c>
      <c r="I34" s="193" t="s">
        <v>36</v>
      </c>
    </row>
    <row r="35" spans="1:9" x14ac:dyDescent="0.25">
      <c r="A35" s="125" t="s">
        <v>2412</v>
      </c>
      <c r="B35" s="125"/>
      <c r="C35" s="126"/>
      <c r="D35" s="98" t="s">
        <v>2413</v>
      </c>
      <c r="E35" s="15"/>
      <c r="F35" s="15"/>
      <c r="G35" s="124"/>
      <c r="H35" s="122"/>
    </row>
    <row r="36" spans="1:9" x14ac:dyDescent="0.25">
      <c r="A36" s="125"/>
      <c r="B36" s="125" t="s">
        <v>2414</v>
      </c>
      <c r="C36" s="126"/>
      <c r="E36" s="15"/>
      <c r="F36" s="15"/>
      <c r="G36" s="124"/>
      <c r="H36" s="122"/>
      <c r="I36" s="193" t="s">
        <v>36</v>
      </c>
    </row>
    <row r="37" spans="1:9" ht="39.6" x14ac:dyDescent="0.25">
      <c r="A37" s="125"/>
      <c r="B37" s="125"/>
      <c r="C37" s="126" t="s">
        <v>86</v>
      </c>
      <c r="D37" s="218" t="s">
        <v>2415</v>
      </c>
      <c r="E37" s="15" t="s">
        <v>60</v>
      </c>
      <c r="F37" s="105"/>
      <c r="G37" s="120"/>
      <c r="H37" s="65">
        <f>F37*G37</f>
        <v>0</v>
      </c>
    </row>
    <row r="38" spans="1:9" ht="26.4" x14ac:dyDescent="0.25">
      <c r="A38" s="125"/>
      <c r="B38" s="125"/>
      <c r="C38" s="126" t="s">
        <v>89</v>
      </c>
      <c r="D38" s="56" t="s">
        <v>2402</v>
      </c>
      <c r="E38" s="15" t="s">
        <v>60</v>
      </c>
      <c r="F38" s="105"/>
      <c r="G38" s="120"/>
      <c r="H38" s="65">
        <f>F38*G38</f>
        <v>0</v>
      </c>
    </row>
    <row r="39" spans="1:9" ht="26.4" x14ac:dyDescent="0.25">
      <c r="A39" s="125"/>
      <c r="B39" s="125"/>
      <c r="C39" s="126" t="s">
        <v>17</v>
      </c>
      <c r="D39" s="56" t="s">
        <v>2403</v>
      </c>
      <c r="E39" s="15" t="s">
        <v>60</v>
      </c>
      <c r="F39" s="105"/>
      <c r="G39" s="120"/>
      <c r="H39" s="65">
        <f>F39*G39</f>
        <v>0</v>
      </c>
    </row>
    <row r="40" spans="1:9" ht="15.6" x14ac:dyDescent="0.25">
      <c r="A40" s="125"/>
      <c r="B40" s="125"/>
      <c r="C40" s="126" t="s">
        <v>18</v>
      </c>
      <c r="D40" s="56" t="s">
        <v>2404</v>
      </c>
      <c r="E40" s="15" t="s">
        <v>60</v>
      </c>
      <c r="F40" s="105"/>
      <c r="G40" s="120"/>
      <c r="H40" s="65">
        <f>F40*G40</f>
        <v>0</v>
      </c>
    </row>
    <row r="41" spans="1:9" ht="39.6" x14ac:dyDescent="0.25">
      <c r="A41" s="125"/>
      <c r="B41" s="125" t="s">
        <v>2416</v>
      </c>
      <c r="C41" s="126"/>
      <c r="D41" s="218" t="s">
        <v>2417</v>
      </c>
      <c r="E41" s="15"/>
      <c r="F41" s="15"/>
      <c r="G41" s="124"/>
      <c r="H41" s="122"/>
      <c r="I41" s="193" t="s">
        <v>36</v>
      </c>
    </row>
    <row r="42" spans="1:9" ht="26.4" x14ac:dyDescent="0.25">
      <c r="A42" s="125"/>
      <c r="B42" s="125"/>
      <c r="C42" s="126" t="s">
        <v>86</v>
      </c>
      <c r="D42" s="56" t="s">
        <v>2401</v>
      </c>
      <c r="E42" s="15" t="s">
        <v>60</v>
      </c>
      <c r="F42" s="105"/>
      <c r="G42" s="120"/>
      <c r="H42" s="65">
        <f>F42*G42</f>
        <v>0</v>
      </c>
    </row>
    <row r="43" spans="1:9" ht="26.4" x14ac:dyDescent="0.25">
      <c r="A43" s="125"/>
      <c r="B43" s="125"/>
      <c r="C43" s="126" t="s">
        <v>89</v>
      </c>
      <c r="D43" s="56" t="s">
        <v>2402</v>
      </c>
      <c r="E43" s="15" t="s">
        <v>60</v>
      </c>
      <c r="F43" s="105"/>
      <c r="G43" s="120"/>
      <c r="H43" s="65">
        <f>F43*G43</f>
        <v>0</v>
      </c>
    </row>
    <row r="44" spans="1:9" ht="26.4" x14ac:dyDescent="0.25">
      <c r="A44" s="125"/>
      <c r="B44" s="125"/>
      <c r="C44" s="126" t="s">
        <v>17</v>
      </c>
      <c r="D44" s="56" t="s">
        <v>2403</v>
      </c>
      <c r="E44" s="15" t="s">
        <v>60</v>
      </c>
      <c r="F44" s="105"/>
      <c r="G44" s="120"/>
      <c r="H44" s="65">
        <f>F44*G44</f>
        <v>0</v>
      </c>
    </row>
    <row r="45" spans="1:9" ht="15.6" x14ac:dyDescent="0.25">
      <c r="A45" s="125"/>
      <c r="B45" s="125"/>
      <c r="C45" s="126" t="s">
        <v>18</v>
      </c>
      <c r="D45" s="56" t="s">
        <v>2404</v>
      </c>
      <c r="E45" s="15" t="s">
        <v>60</v>
      </c>
      <c r="F45" s="105"/>
      <c r="G45" s="120"/>
      <c r="H45" s="65">
        <f>F45*G45</f>
        <v>0</v>
      </c>
    </row>
    <row r="46" spans="1:9" ht="26.4" x14ac:dyDescent="0.25">
      <c r="A46" s="125"/>
      <c r="B46" s="125" t="s">
        <v>2418</v>
      </c>
      <c r="C46" s="126"/>
      <c r="D46" s="218" t="s">
        <v>2419</v>
      </c>
      <c r="E46" s="15"/>
      <c r="F46" s="15"/>
      <c r="G46" s="124"/>
      <c r="H46" s="122"/>
      <c r="I46" s="193" t="s">
        <v>36</v>
      </c>
    </row>
    <row r="47" spans="1:9" ht="26.4" x14ac:dyDescent="0.25">
      <c r="A47" s="125"/>
      <c r="B47" s="125"/>
      <c r="C47" s="126" t="s">
        <v>86</v>
      </c>
      <c r="D47" s="56" t="s">
        <v>2401</v>
      </c>
      <c r="E47" s="15" t="s">
        <v>619</v>
      </c>
      <c r="F47" s="105"/>
      <c r="G47" s="120"/>
      <c r="H47" s="65">
        <f>F47*G47</f>
        <v>0</v>
      </c>
    </row>
    <row r="48" spans="1:9" ht="26.4" x14ac:dyDescent="0.25">
      <c r="A48" s="125"/>
      <c r="B48" s="125"/>
      <c r="C48" s="126" t="s">
        <v>89</v>
      </c>
      <c r="D48" s="56" t="s">
        <v>2402</v>
      </c>
      <c r="E48" s="15" t="s">
        <v>619</v>
      </c>
      <c r="F48" s="105"/>
      <c r="G48" s="120"/>
      <c r="H48" s="65">
        <f>F48*G48</f>
        <v>0</v>
      </c>
    </row>
    <row r="49" spans="1:9" ht="26.4" x14ac:dyDescent="0.25">
      <c r="A49" s="125"/>
      <c r="B49" s="125"/>
      <c r="C49" s="126" t="s">
        <v>17</v>
      </c>
      <c r="D49" s="56" t="s">
        <v>2403</v>
      </c>
      <c r="E49" s="15" t="s">
        <v>619</v>
      </c>
      <c r="F49" s="105"/>
      <c r="G49" s="120"/>
      <c r="H49" s="65">
        <f>F49*G49</f>
        <v>0</v>
      </c>
    </row>
    <row r="50" spans="1:9" x14ac:dyDescent="0.25">
      <c r="A50" s="125"/>
      <c r="B50" s="125"/>
      <c r="C50" s="126" t="s">
        <v>18</v>
      </c>
      <c r="D50" s="56" t="s">
        <v>2404</v>
      </c>
      <c r="E50" s="15" t="s">
        <v>619</v>
      </c>
      <c r="F50" s="105"/>
      <c r="G50" s="120"/>
      <c r="H50" s="65">
        <f>F50*G50</f>
        <v>0</v>
      </c>
    </row>
    <row r="51" spans="1:9" ht="26.4" x14ac:dyDescent="0.25">
      <c r="A51" s="125"/>
      <c r="B51" s="125" t="s">
        <v>2420</v>
      </c>
      <c r="C51" s="126"/>
      <c r="D51" s="218" t="s">
        <v>2421</v>
      </c>
      <c r="E51" s="15"/>
      <c r="F51" s="15"/>
      <c r="G51" s="124"/>
      <c r="H51" s="122"/>
      <c r="I51" s="193" t="s">
        <v>36</v>
      </c>
    </row>
    <row r="52" spans="1:9" ht="26.4" x14ac:dyDescent="0.25">
      <c r="A52" s="125"/>
      <c r="B52" s="125"/>
      <c r="C52" s="126" t="s">
        <v>86</v>
      </c>
      <c r="D52" s="56" t="s">
        <v>2401</v>
      </c>
      <c r="E52" s="15" t="s">
        <v>619</v>
      </c>
      <c r="F52" s="105"/>
      <c r="G52" s="120"/>
      <c r="H52" s="65">
        <f>F52*G52</f>
        <v>0</v>
      </c>
    </row>
    <row r="53" spans="1:9" ht="26.4" x14ac:dyDescent="0.25">
      <c r="A53" s="125"/>
      <c r="B53" s="125"/>
      <c r="C53" s="126" t="s">
        <v>89</v>
      </c>
      <c r="D53" s="56" t="s">
        <v>2402</v>
      </c>
      <c r="E53" s="15" t="s">
        <v>619</v>
      </c>
      <c r="F53" s="105"/>
      <c r="G53" s="120"/>
      <c r="H53" s="65">
        <f>F53*G53</f>
        <v>0</v>
      </c>
    </row>
    <row r="54" spans="1:9" ht="26.4" x14ac:dyDescent="0.25">
      <c r="A54" s="125"/>
      <c r="B54" s="125"/>
      <c r="C54" s="126" t="s">
        <v>17</v>
      </c>
      <c r="D54" s="56" t="s">
        <v>2403</v>
      </c>
      <c r="E54" s="15" t="s">
        <v>619</v>
      </c>
      <c r="F54" s="105"/>
      <c r="G54" s="120"/>
      <c r="H54" s="65">
        <f>F54*G54</f>
        <v>0</v>
      </c>
    </row>
    <row r="55" spans="1:9" x14ac:dyDescent="0.25">
      <c r="A55" s="125"/>
      <c r="B55" s="125"/>
      <c r="C55" s="126" t="s">
        <v>18</v>
      </c>
      <c r="D55" s="56" t="s">
        <v>2404</v>
      </c>
      <c r="E55" s="15" t="s">
        <v>619</v>
      </c>
      <c r="F55" s="105"/>
      <c r="G55" s="120"/>
      <c r="H55" s="65">
        <f>F55*G55</f>
        <v>0</v>
      </c>
    </row>
    <row r="56" spans="1:9" x14ac:dyDescent="0.25">
      <c r="A56" s="125" t="s">
        <v>2422</v>
      </c>
      <c r="B56" s="125"/>
      <c r="C56" s="126"/>
      <c r="D56" s="98" t="s">
        <v>2423</v>
      </c>
      <c r="E56" s="15"/>
      <c r="F56" s="15"/>
      <c r="G56" s="124"/>
      <c r="H56" s="122"/>
    </row>
    <row r="57" spans="1:9" ht="26.4" x14ac:dyDescent="0.25">
      <c r="A57" s="125"/>
      <c r="B57" s="125" t="s">
        <v>2424</v>
      </c>
      <c r="C57" s="126"/>
      <c r="D57" s="218" t="s">
        <v>2425</v>
      </c>
      <c r="E57" s="80" t="s">
        <v>0</v>
      </c>
      <c r="F57" s="105"/>
      <c r="G57" s="120"/>
      <c r="H57" s="65">
        <f>F57*G57</f>
        <v>0</v>
      </c>
      <c r="I57" s="193" t="s">
        <v>36</v>
      </c>
    </row>
    <row r="58" spans="1:9" x14ac:dyDescent="0.25">
      <c r="A58" s="125" t="s">
        <v>2426</v>
      </c>
      <c r="B58" s="125"/>
      <c r="C58" s="126"/>
      <c r="D58" s="98" t="s">
        <v>2427</v>
      </c>
      <c r="E58" s="15"/>
      <c r="F58" s="15"/>
      <c r="G58" s="124"/>
      <c r="H58" s="122"/>
    </row>
    <row r="59" spans="1:9" ht="26.4" x14ac:dyDescent="0.25">
      <c r="A59" s="125"/>
      <c r="B59" s="125" t="s">
        <v>2428</v>
      </c>
      <c r="C59" s="126"/>
      <c r="D59" s="56" t="s">
        <v>2429</v>
      </c>
      <c r="E59" s="15" t="s">
        <v>0</v>
      </c>
      <c r="F59" s="105"/>
      <c r="G59" s="120"/>
      <c r="H59" s="65">
        <f>F59*G59</f>
        <v>0</v>
      </c>
    </row>
    <row r="60" spans="1:9" x14ac:dyDescent="0.25">
      <c r="A60" s="125"/>
      <c r="B60" s="125" t="s">
        <v>2430</v>
      </c>
      <c r="C60" s="126"/>
      <c r="D60" s="218" t="s">
        <v>2431</v>
      </c>
      <c r="E60" s="80" t="s">
        <v>1202</v>
      </c>
      <c r="F60" s="105"/>
      <c r="G60" s="120"/>
      <c r="H60" s="65">
        <f>F60*G60</f>
        <v>0</v>
      </c>
      <c r="I60" s="193" t="s">
        <v>36</v>
      </c>
    </row>
    <row r="61" spans="1:9" x14ac:dyDescent="0.25">
      <c r="A61" s="125"/>
      <c r="B61" s="125" t="s">
        <v>2432</v>
      </c>
      <c r="C61" s="126"/>
      <c r="D61" s="218" t="s">
        <v>2433</v>
      </c>
      <c r="E61" s="15"/>
      <c r="F61" s="15"/>
      <c r="G61" s="124"/>
      <c r="H61" s="122"/>
    </row>
    <row r="62" spans="1:9" ht="26.4" x14ac:dyDescent="0.25">
      <c r="A62" s="125"/>
      <c r="B62" s="125"/>
      <c r="C62" s="126" t="s">
        <v>86</v>
      </c>
      <c r="D62" s="218" t="s">
        <v>2434</v>
      </c>
      <c r="E62" s="15" t="s">
        <v>619</v>
      </c>
      <c r="F62" s="105"/>
      <c r="G62" s="120"/>
      <c r="H62" s="65">
        <f>F62*G62</f>
        <v>0</v>
      </c>
      <c r="I62" s="193" t="s">
        <v>36</v>
      </c>
    </row>
    <row r="63" spans="1:9" ht="26.4" x14ac:dyDescent="0.25">
      <c r="A63" s="125"/>
      <c r="B63" s="125"/>
      <c r="C63" s="126" t="s">
        <v>89</v>
      </c>
      <c r="D63" s="218" t="s">
        <v>2435</v>
      </c>
      <c r="E63" s="15" t="s">
        <v>619</v>
      </c>
      <c r="F63" s="105"/>
      <c r="G63" s="120"/>
      <c r="H63" s="65">
        <f>F63*G63</f>
        <v>0</v>
      </c>
      <c r="I63" s="193" t="s">
        <v>36</v>
      </c>
    </row>
    <row r="64" spans="1:9" ht="26.4" x14ac:dyDescent="0.25">
      <c r="A64" s="125"/>
      <c r="B64" s="125"/>
      <c r="C64" s="126" t="s">
        <v>17</v>
      </c>
      <c r="D64" s="218" t="s">
        <v>2436</v>
      </c>
      <c r="E64" s="15" t="s">
        <v>60</v>
      </c>
      <c r="F64" s="105"/>
      <c r="G64" s="120"/>
      <c r="H64" s="65">
        <f>F64*G64</f>
        <v>0</v>
      </c>
      <c r="I64" s="193" t="s">
        <v>36</v>
      </c>
    </row>
    <row r="65" spans="1:9" x14ac:dyDescent="0.25">
      <c r="A65" s="125"/>
      <c r="B65" s="125"/>
      <c r="C65" s="126"/>
      <c r="D65" s="56"/>
      <c r="E65" s="15"/>
      <c r="F65" s="105"/>
      <c r="G65" s="124"/>
      <c r="H65" s="122"/>
    </row>
    <row r="66" spans="1:9" x14ac:dyDescent="0.25">
      <c r="A66" s="125"/>
      <c r="B66" s="125"/>
      <c r="C66" s="126"/>
      <c r="D66" s="101"/>
      <c r="E66" s="15"/>
      <c r="F66" s="15"/>
      <c r="G66" s="124"/>
      <c r="H66" s="122"/>
      <c r="I66" s="210" t="s">
        <v>130</v>
      </c>
    </row>
    <row r="67" spans="1:9" x14ac:dyDescent="0.25">
      <c r="A67" s="56"/>
      <c r="B67" s="56"/>
      <c r="C67" s="105"/>
      <c r="D67" s="54"/>
      <c r="E67" s="15"/>
      <c r="F67" s="15"/>
      <c r="G67" s="124"/>
      <c r="H67" s="122"/>
    </row>
    <row r="68" spans="1:9" x14ac:dyDescent="0.25">
      <c r="A68" s="111" t="s">
        <v>131</v>
      </c>
      <c r="B68" s="111"/>
      <c r="C68" s="111"/>
      <c r="D68" s="111"/>
      <c r="E68" s="115"/>
      <c r="F68" s="118"/>
      <c r="G68" s="130"/>
      <c r="H68" s="112">
        <f>SUM(H5:H67)</f>
        <v>0</v>
      </c>
    </row>
    <row r="1048344" spans="5:5" x14ac:dyDescent="0.25">
      <c r="E1048344" s="48"/>
    </row>
  </sheetData>
  <mergeCells count="1">
    <mergeCell ref="E1:H1"/>
  </mergeCells>
  <pageMargins left="0.75" right="0.75" top="1" bottom="1" header="0.5" footer="0.5"/>
  <pageSetup paperSize="9" scale="5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D0D-3985-4465-A5B4-E581EDCEB2BE}">
  <sheetPr codeName="Sheet102"/>
  <dimension ref="A1:H1048296"/>
  <sheetViews>
    <sheetView view="pageBreakPreview" zoomScaleNormal="100" zoomScaleSheetLayoutView="100" workbookViewId="0">
      <selection activeCell="H18" sqref="H18"/>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2437</v>
      </c>
      <c r="B1" s="37"/>
      <c r="C1" s="37"/>
      <c r="D1" s="1082" t="s">
        <v>2438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2439</v>
      </c>
      <c r="B5" s="125"/>
      <c r="C5" s="98" t="s">
        <v>2440</v>
      </c>
      <c r="D5" s="15"/>
      <c r="E5" s="15"/>
      <c r="F5" s="15"/>
      <c r="G5" s="122"/>
    </row>
    <row r="6" spans="1:8" ht="26.4" x14ac:dyDescent="0.25">
      <c r="A6" s="125"/>
      <c r="B6" s="125" t="s">
        <v>2441</v>
      </c>
      <c r="C6" s="56" t="s">
        <v>2442</v>
      </c>
      <c r="D6" s="10" t="s">
        <v>41</v>
      </c>
      <c r="E6" s="105"/>
      <c r="F6" s="120"/>
      <c r="G6" s="65">
        <f>E6*F6</f>
        <v>0</v>
      </c>
    </row>
    <row r="7" spans="1:8" ht="15.6" x14ac:dyDescent="0.25">
      <c r="A7" s="125"/>
      <c r="B7" s="125" t="s">
        <v>2443</v>
      </c>
      <c r="C7" s="56" t="s">
        <v>2444</v>
      </c>
      <c r="D7" s="15" t="s">
        <v>454</v>
      </c>
      <c r="E7" s="105"/>
      <c r="F7" s="120"/>
      <c r="G7" s="65">
        <f>E7*F7</f>
        <v>0</v>
      </c>
    </row>
    <row r="8" spans="1:8" ht="26.4" x14ac:dyDescent="0.25">
      <c r="A8" s="125" t="s">
        <v>2445</v>
      </c>
      <c r="B8" s="125"/>
      <c r="C8" s="98" t="s">
        <v>2446</v>
      </c>
      <c r="D8" s="15"/>
      <c r="E8" s="15"/>
      <c r="F8" s="124"/>
      <c r="G8" s="122"/>
    </row>
    <row r="9" spans="1:8" ht="15.6" x14ac:dyDescent="0.25">
      <c r="A9" s="125"/>
      <c r="B9" s="125" t="s">
        <v>2447</v>
      </c>
      <c r="C9" s="218" t="s">
        <v>2448</v>
      </c>
      <c r="D9" s="15" t="s">
        <v>60</v>
      </c>
      <c r="E9" s="105"/>
      <c r="F9" s="120"/>
      <c r="G9" s="65">
        <f>E9*F9</f>
        <v>0</v>
      </c>
      <c r="H9" s="193" t="s">
        <v>36</v>
      </c>
    </row>
    <row r="10" spans="1:8" ht="28.2" x14ac:dyDescent="0.25">
      <c r="A10" s="125"/>
      <c r="B10" s="125" t="s">
        <v>2449</v>
      </c>
      <c r="C10" s="218" t="s">
        <v>2450</v>
      </c>
      <c r="D10" s="15" t="s">
        <v>60</v>
      </c>
      <c r="E10" s="105"/>
      <c r="F10" s="120"/>
      <c r="G10" s="65">
        <f>E10*F10</f>
        <v>0</v>
      </c>
      <c r="H10" s="193" t="s">
        <v>36</v>
      </c>
    </row>
    <row r="11" spans="1:8" ht="26.4" x14ac:dyDescent="0.25">
      <c r="A11" s="125" t="s">
        <v>2451</v>
      </c>
      <c r="B11" s="125"/>
      <c r="C11" s="98" t="s">
        <v>2452</v>
      </c>
      <c r="D11" s="15" t="s">
        <v>454</v>
      </c>
      <c r="E11" s="105"/>
      <c r="F11" s="120"/>
      <c r="G11" s="65">
        <f>E11*F11</f>
        <v>0</v>
      </c>
    </row>
    <row r="12" spans="1:8" ht="26.4" x14ac:dyDescent="0.25">
      <c r="A12" s="125" t="s">
        <v>2453</v>
      </c>
      <c r="B12" s="125"/>
      <c r="C12" s="98" t="s">
        <v>2454</v>
      </c>
      <c r="D12" s="15" t="s">
        <v>454</v>
      </c>
      <c r="E12" s="105"/>
      <c r="F12" s="120"/>
      <c r="G12" s="65">
        <f>E12*F12</f>
        <v>0</v>
      </c>
    </row>
    <row r="13" spans="1:8" x14ac:dyDescent="0.25">
      <c r="A13" s="125" t="s">
        <v>2455</v>
      </c>
      <c r="B13" s="125"/>
      <c r="C13" s="98" t="s">
        <v>2456</v>
      </c>
      <c r="D13" s="15"/>
      <c r="E13" s="15"/>
      <c r="F13" s="124"/>
      <c r="G13" s="122"/>
    </row>
    <row r="14" spans="1:8" x14ac:dyDescent="0.25">
      <c r="A14" s="125"/>
      <c r="B14" s="125" t="s">
        <v>2457</v>
      </c>
      <c r="C14" s="56" t="s">
        <v>2458</v>
      </c>
      <c r="D14" s="10" t="s">
        <v>41</v>
      </c>
      <c r="E14" s="105"/>
      <c r="F14" s="120"/>
      <c r="G14" s="65">
        <f>E14*F14</f>
        <v>0</v>
      </c>
    </row>
    <row r="15" spans="1:8" ht="15.6" x14ac:dyDescent="0.25">
      <c r="A15" s="125"/>
      <c r="B15" s="125" t="s">
        <v>2459</v>
      </c>
      <c r="C15" s="56" t="s">
        <v>2460</v>
      </c>
      <c r="D15" s="15" t="s">
        <v>454</v>
      </c>
      <c r="E15" s="105"/>
      <c r="F15" s="120"/>
      <c r="G15" s="65">
        <f>E15*F15</f>
        <v>0</v>
      </c>
    </row>
    <row r="16" spans="1:8" ht="15.6" x14ac:dyDescent="0.25">
      <c r="A16" s="125" t="s">
        <v>2461</v>
      </c>
      <c r="B16" s="125"/>
      <c r="C16" s="98" t="s">
        <v>2462</v>
      </c>
      <c r="D16" s="15" t="s">
        <v>454</v>
      </c>
      <c r="E16" s="105"/>
      <c r="F16" s="120"/>
      <c r="G16" s="65">
        <f>E16*F16</f>
        <v>0</v>
      </c>
    </row>
    <row r="17" spans="1:8" x14ac:dyDescent="0.25">
      <c r="A17" s="125"/>
      <c r="B17" s="125"/>
      <c r="C17" s="98"/>
      <c r="D17" s="15"/>
      <c r="E17" s="15"/>
      <c r="F17" s="15"/>
      <c r="G17" s="122"/>
    </row>
    <row r="18" spans="1:8" x14ac:dyDescent="0.25">
      <c r="A18" s="125"/>
      <c r="B18" s="125"/>
      <c r="C18" s="101"/>
      <c r="D18" s="15"/>
      <c r="E18" s="15"/>
      <c r="F18" s="15"/>
      <c r="G18" s="122"/>
      <c r="H18" s="210" t="s">
        <v>130</v>
      </c>
    </row>
    <row r="19" spans="1:8" x14ac:dyDescent="0.25">
      <c r="A19" s="56"/>
      <c r="B19" s="56"/>
      <c r="C19" s="54"/>
      <c r="D19" s="15"/>
      <c r="E19" s="15"/>
      <c r="F19" s="15"/>
      <c r="G19" s="122"/>
    </row>
    <row r="20" spans="1:8" x14ac:dyDescent="0.25">
      <c r="A20" s="111" t="s">
        <v>131</v>
      </c>
      <c r="B20" s="111"/>
      <c r="C20" s="111"/>
      <c r="D20" s="115"/>
      <c r="E20" s="118"/>
      <c r="F20" s="118"/>
      <c r="G20" s="112">
        <f>SUM(G5:G19)</f>
        <v>0</v>
      </c>
    </row>
    <row r="1048296" spans="4:4" x14ac:dyDescent="0.25">
      <c r="D1048296" s="48"/>
    </row>
  </sheetData>
  <mergeCells count="1">
    <mergeCell ref="D1:G1"/>
  </mergeCells>
  <pageMargins left="0.75" right="0.75" top="1" bottom="1" header="0.5" footer="0.5"/>
  <pageSetup paperSize="9" scale="6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C88-1A0F-41E4-AECA-D99243FD90DA}">
  <sheetPr codeName="Sheet33"/>
  <dimension ref="A1:V1048293"/>
  <sheetViews>
    <sheetView view="pageBreakPreview" zoomScale="115" zoomScaleNormal="100" zoomScaleSheetLayoutView="115" workbookViewId="0">
      <selection activeCell="D1" sqref="D1:J1"/>
    </sheetView>
  </sheetViews>
  <sheetFormatPr defaultRowHeight="13.2" x14ac:dyDescent="0.25"/>
  <cols>
    <col min="1" max="1" width="9.33203125" style="11" customWidth="1"/>
    <col min="2" max="2" width="8" style="11" bestFit="1" customWidth="1"/>
    <col min="3" max="3" width="40.6640625" style="11" customWidth="1"/>
    <col min="4" max="4" width="25.5546875" style="11" bestFit="1" customWidth="1"/>
    <col min="5" max="7" width="20.6640625" style="11" hidden="1" customWidth="1"/>
    <col min="8" max="8" width="6.6640625" style="11" customWidth="1"/>
    <col min="9" max="9" width="9" style="11" bestFit="1" customWidth="1"/>
    <col min="10" max="10" width="20.6640625" style="11" customWidth="1"/>
    <col min="11" max="11" width="6.6640625" style="11" customWidth="1"/>
    <col min="12" max="12" width="9" style="11" bestFit="1" customWidth="1"/>
    <col min="13" max="13" width="20.6640625" style="11" customWidth="1"/>
    <col min="14" max="14" width="6.6640625" style="11" customWidth="1"/>
    <col min="15" max="15" width="11.109375" style="11" bestFit="1" customWidth="1"/>
    <col min="16" max="16" width="20.6640625" style="11" customWidth="1"/>
    <col min="17" max="17" width="7.44140625" style="11" customWidth="1"/>
    <col min="18" max="18" width="8" style="11" bestFit="1" customWidth="1"/>
    <col min="19" max="19" width="20.6640625" style="11" customWidth="1"/>
    <col min="20" max="21" width="8.6640625" style="11" customWidth="1"/>
    <col min="22" max="22" width="20.6640625" style="1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104.4" customHeight="1" thickBot="1" x14ac:dyDescent="0.3">
      <c r="A1" s="591" t="s">
        <v>2272</v>
      </c>
      <c r="B1" s="1072" t="str">
        <f>'C1.2'!B1</f>
        <v>ACSA - BFIA 8202/2026  
FOR: CONTRACTOR APPOINTMENT FOR THE CONSTRUCTION OF UNDERGROUND MAIN WATER LINE AND REHABILITATION OF SERVICE ROADS AT BRAM FISCHER INTERNATIONAL AIRPORT FOR A PERIOD OF 12 MONTHS</v>
      </c>
      <c r="C1" s="1072"/>
      <c r="D1" s="1073" t="s">
        <v>2273</v>
      </c>
      <c r="E1" s="1073"/>
      <c r="F1" s="1073"/>
      <c r="G1" s="1073"/>
      <c r="H1" s="1073"/>
      <c r="I1" s="1073"/>
      <c r="J1" s="1074"/>
      <c r="K1" s="1076"/>
      <c r="L1" s="1076"/>
      <c r="M1" s="1076"/>
      <c r="N1" s="1076"/>
      <c r="O1" s="1076"/>
      <c r="P1" s="1076"/>
      <c r="Q1" s="1076"/>
      <c r="R1" s="1076"/>
      <c r="S1" s="1076"/>
      <c r="T1" s="1076"/>
      <c r="U1" s="1076"/>
      <c r="V1" s="1076"/>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6"/>
      <c r="D3" s="775"/>
      <c r="E3" s="775"/>
      <c r="F3" s="775"/>
      <c r="G3" s="776"/>
      <c r="H3" s="775"/>
      <c r="I3" s="775"/>
      <c r="J3" s="777"/>
      <c r="K3" s="604"/>
      <c r="L3" s="604"/>
      <c r="M3" s="16"/>
      <c r="N3" s="604"/>
      <c r="O3" s="604"/>
      <c r="P3" s="16"/>
      <c r="Q3" s="604"/>
      <c r="R3" s="604"/>
      <c r="S3" s="16"/>
      <c r="T3" s="604"/>
      <c r="U3" s="604"/>
      <c r="V3" s="16"/>
    </row>
    <row r="4" spans="1:22" x14ac:dyDescent="0.25">
      <c r="A4" s="741"/>
      <c r="B4" s="742"/>
      <c r="C4" s="14"/>
      <c r="D4" s="15"/>
      <c r="E4" s="15"/>
      <c r="F4" s="15"/>
      <c r="G4" s="14"/>
      <c r="H4" s="15"/>
      <c r="I4" s="15"/>
      <c r="J4" s="904"/>
      <c r="K4" s="201"/>
      <c r="L4" s="201"/>
      <c r="M4" s="31"/>
      <c r="N4" s="201"/>
      <c r="O4" s="201"/>
      <c r="P4" s="31"/>
      <c r="Q4" s="201"/>
      <c r="R4" s="201"/>
      <c r="S4" s="31"/>
      <c r="T4" s="201"/>
      <c r="U4" s="201"/>
      <c r="V4" s="31"/>
    </row>
    <row r="5" spans="1:22" x14ac:dyDescent="0.25">
      <c r="A5" s="741" t="s">
        <v>2274</v>
      </c>
      <c r="B5" s="742"/>
      <c r="C5" s="934" t="s">
        <v>2275</v>
      </c>
      <c r="D5" s="15"/>
      <c r="E5" s="15"/>
      <c r="F5" s="15"/>
      <c r="G5" s="122"/>
      <c r="H5" s="15"/>
      <c r="I5" s="15"/>
      <c r="J5" s="879"/>
      <c r="K5" s="201"/>
      <c r="L5" s="201"/>
      <c r="M5" s="880"/>
      <c r="N5" s="201"/>
      <c r="O5" s="201"/>
      <c r="P5" s="880"/>
      <c r="Q5" s="201"/>
      <c r="R5" s="201"/>
      <c r="S5" s="880"/>
      <c r="T5" s="201"/>
      <c r="U5" s="201"/>
      <c r="V5" s="880"/>
    </row>
    <row r="6" spans="1:22" hidden="1" x14ac:dyDescent="0.25">
      <c r="A6" s="741"/>
      <c r="B6" s="742" t="s">
        <v>2276</v>
      </c>
      <c r="C6" s="14" t="s">
        <v>2277</v>
      </c>
      <c r="D6" s="10" t="s">
        <v>1202</v>
      </c>
      <c r="E6" s="15"/>
      <c r="F6" s="124"/>
      <c r="G6" s="467">
        <f>E6*F6</f>
        <v>0</v>
      </c>
      <c r="H6" s="15"/>
      <c r="I6" s="124"/>
      <c r="J6" s="517">
        <f>H6*I6</f>
        <v>0</v>
      </c>
      <c r="K6" s="201"/>
      <c r="L6" s="495"/>
      <c r="M6" s="470"/>
      <c r="N6" s="201"/>
      <c r="O6" s="495"/>
      <c r="P6" s="470"/>
      <c r="Q6" s="201"/>
      <c r="R6" s="495"/>
      <c r="S6" s="470"/>
      <c r="T6" s="201"/>
      <c r="U6" s="495"/>
      <c r="V6" s="470"/>
    </row>
    <row r="7" spans="1:22" x14ac:dyDescent="0.25">
      <c r="A7" s="741"/>
      <c r="B7" s="742" t="s">
        <v>2278</v>
      </c>
      <c r="C7" s="14" t="s">
        <v>2279</v>
      </c>
      <c r="D7" s="10" t="s">
        <v>1202</v>
      </c>
      <c r="E7" s="15">
        <v>12600</v>
      </c>
      <c r="F7" s="896">
        <v>12.5</v>
      </c>
      <c r="G7" s="467">
        <f>E7*F7</f>
        <v>157500</v>
      </c>
      <c r="H7" s="15">
        <f>+'C9.1'!I51*1.1</f>
        <v>10884.5</v>
      </c>
      <c r="I7" s="511"/>
      <c r="J7" s="517">
        <f>H7*I7</f>
        <v>0</v>
      </c>
      <c r="K7" s="201"/>
      <c r="L7" s="469"/>
      <c r="M7" s="470"/>
      <c r="N7" s="201"/>
      <c r="O7" s="935"/>
      <c r="P7" s="470"/>
      <c r="Q7" s="201"/>
      <c r="R7" s="469"/>
      <c r="S7" s="470"/>
      <c r="T7" s="201"/>
      <c r="U7" s="469"/>
      <c r="V7" s="470"/>
    </row>
    <row r="8" spans="1:22" hidden="1" x14ac:dyDescent="0.25">
      <c r="A8" s="741"/>
      <c r="B8" s="742" t="s">
        <v>2280</v>
      </c>
      <c r="C8" s="14" t="s">
        <v>1920</v>
      </c>
      <c r="D8" s="10" t="s">
        <v>1202</v>
      </c>
      <c r="E8" s="15">
        <v>0</v>
      </c>
      <c r="F8" s="896">
        <v>12.5</v>
      </c>
      <c r="G8" s="467">
        <f>E8*F8</f>
        <v>0</v>
      </c>
      <c r="H8" s="15"/>
      <c r="I8" s="468">
        <v>12.5</v>
      </c>
      <c r="J8" s="517">
        <f>H8*I8</f>
        <v>0</v>
      </c>
      <c r="K8" s="201"/>
      <c r="L8" s="469"/>
      <c r="M8" s="470"/>
      <c r="N8" s="201"/>
      <c r="O8" s="469"/>
      <c r="P8" s="470"/>
      <c r="Q8" s="201"/>
      <c r="R8" s="469"/>
      <c r="S8" s="470"/>
      <c r="T8" s="201"/>
      <c r="U8" s="469"/>
      <c r="V8" s="470"/>
    </row>
    <row r="9" spans="1:22" ht="26.4" hidden="1" x14ac:dyDescent="0.25">
      <c r="A9" s="741"/>
      <c r="B9" s="742" t="s">
        <v>2281</v>
      </c>
      <c r="C9" s="14" t="s">
        <v>5466</v>
      </c>
      <c r="D9" s="10" t="s">
        <v>1202</v>
      </c>
      <c r="E9" s="15"/>
      <c r="F9" s="124">
        <v>10</v>
      </c>
      <c r="G9" s="467">
        <f>E9*F9</f>
        <v>0</v>
      </c>
      <c r="H9" s="15"/>
      <c r="I9" s="124">
        <v>10</v>
      </c>
      <c r="J9" s="517">
        <f>H9*I9</f>
        <v>0</v>
      </c>
      <c r="K9" s="201"/>
      <c r="L9" s="495"/>
      <c r="M9" s="470"/>
      <c r="N9" s="201"/>
      <c r="O9" s="495"/>
      <c r="P9" s="470"/>
      <c r="Q9" s="201"/>
      <c r="R9" s="495"/>
      <c r="S9" s="470"/>
      <c r="T9" s="201"/>
      <c r="U9" s="495"/>
      <c r="V9" s="470"/>
    </row>
    <row r="10" spans="1:22" ht="26.4" hidden="1" x14ac:dyDescent="0.25">
      <c r="A10" s="741"/>
      <c r="B10" s="742" t="s">
        <v>2282</v>
      </c>
      <c r="C10" s="14" t="s">
        <v>5467</v>
      </c>
      <c r="D10" s="10" t="s">
        <v>1202</v>
      </c>
      <c r="E10" s="15"/>
      <c r="F10" s="124">
        <v>10</v>
      </c>
      <c r="G10" s="467">
        <f>E10*F10</f>
        <v>0</v>
      </c>
      <c r="H10" s="15"/>
      <c r="I10" s="124">
        <v>10</v>
      </c>
      <c r="J10" s="517">
        <f>H10*I10</f>
        <v>0</v>
      </c>
      <c r="K10" s="201"/>
      <c r="L10" s="495"/>
      <c r="M10" s="470"/>
      <c r="N10" s="201"/>
      <c r="O10" s="495"/>
      <c r="P10" s="470"/>
      <c r="Q10" s="201"/>
      <c r="R10" s="495"/>
      <c r="S10" s="470"/>
      <c r="T10" s="201"/>
      <c r="U10" s="495"/>
      <c r="V10" s="470"/>
    </row>
    <row r="11" spans="1:22" hidden="1" x14ac:dyDescent="0.25">
      <c r="A11" s="741" t="s">
        <v>2283</v>
      </c>
      <c r="B11" s="742"/>
      <c r="C11" s="27" t="s">
        <v>2284</v>
      </c>
      <c r="D11" s="10"/>
      <c r="E11" s="15"/>
      <c r="F11" s="124">
        <v>10</v>
      </c>
      <c r="G11" s="123"/>
      <c r="H11" s="15"/>
      <c r="I11" s="124">
        <v>10</v>
      </c>
      <c r="J11" s="536"/>
      <c r="K11" s="201"/>
      <c r="L11" s="495"/>
      <c r="M11" s="504"/>
      <c r="N11" s="201"/>
      <c r="O11" s="495"/>
      <c r="P11" s="504"/>
      <c r="Q11" s="201"/>
      <c r="R11" s="495"/>
      <c r="S11" s="504"/>
      <c r="T11" s="201"/>
      <c r="U11" s="495"/>
      <c r="V11" s="504"/>
    </row>
    <row r="12" spans="1:22" ht="15.6" hidden="1" x14ac:dyDescent="0.25">
      <c r="A12" s="741"/>
      <c r="B12" s="742" t="s">
        <v>2285</v>
      </c>
      <c r="C12" s="14" t="s">
        <v>2286</v>
      </c>
      <c r="D12" s="15" t="s">
        <v>60</v>
      </c>
      <c r="E12" s="15"/>
      <c r="F12" s="124">
        <v>10</v>
      </c>
      <c r="G12" s="467">
        <f>E12*F12</f>
        <v>0</v>
      </c>
      <c r="H12" s="15"/>
      <c r="I12" s="124">
        <v>10</v>
      </c>
      <c r="J12" s="517">
        <f>H12*I12</f>
        <v>0</v>
      </c>
      <c r="K12" s="201"/>
      <c r="L12" s="495"/>
      <c r="M12" s="470"/>
      <c r="N12" s="201"/>
      <c r="O12" s="495"/>
      <c r="P12" s="470"/>
      <c r="Q12" s="201"/>
      <c r="R12" s="495"/>
      <c r="S12" s="470"/>
      <c r="T12" s="201"/>
      <c r="U12" s="495"/>
      <c r="V12" s="470"/>
    </row>
    <row r="13" spans="1:22" ht="15.6" hidden="1" x14ac:dyDescent="0.25">
      <c r="A13" s="741"/>
      <c r="B13" s="742" t="s">
        <v>2287</v>
      </c>
      <c r="C13" s="14" t="s">
        <v>2288</v>
      </c>
      <c r="D13" s="15" t="s">
        <v>60</v>
      </c>
      <c r="E13" s="15"/>
      <c r="F13" s="124">
        <v>10</v>
      </c>
      <c r="G13" s="467">
        <f>E13*F13</f>
        <v>0</v>
      </c>
      <c r="H13" s="15"/>
      <c r="I13" s="124">
        <v>10</v>
      </c>
      <c r="J13" s="517">
        <f>H13*I13</f>
        <v>0</v>
      </c>
      <c r="K13" s="201"/>
      <c r="L13" s="495"/>
      <c r="M13" s="470"/>
      <c r="N13" s="201"/>
      <c r="O13" s="495"/>
      <c r="P13" s="470"/>
      <c r="Q13" s="201"/>
      <c r="R13" s="495"/>
      <c r="S13" s="470"/>
      <c r="T13" s="201"/>
      <c r="U13" s="495"/>
      <c r="V13" s="470"/>
    </row>
    <row r="14" spans="1:22" ht="39.6" hidden="1" x14ac:dyDescent="0.25">
      <c r="A14" s="741" t="s">
        <v>2289</v>
      </c>
      <c r="B14" s="742"/>
      <c r="C14" s="934" t="s">
        <v>2290</v>
      </c>
      <c r="D14" s="10" t="s">
        <v>1202</v>
      </c>
      <c r="E14" s="15"/>
      <c r="F14" s="124">
        <v>10</v>
      </c>
      <c r="G14" s="467">
        <f>E14*F14</f>
        <v>0</v>
      </c>
      <c r="H14" s="15"/>
      <c r="I14" s="124">
        <v>10</v>
      </c>
      <c r="J14" s="517">
        <f>H14*I14</f>
        <v>0</v>
      </c>
      <c r="K14" s="201"/>
      <c r="L14" s="495"/>
      <c r="M14" s="470"/>
      <c r="N14" s="201"/>
      <c r="O14" s="495"/>
      <c r="P14" s="470"/>
      <c r="Q14" s="201"/>
      <c r="R14" s="495"/>
      <c r="S14" s="470"/>
      <c r="T14" s="201"/>
      <c r="U14" s="495"/>
      <c r="V14" s="470"/>
    </row>
    <row r="15" spans="1:22" x14ac:dyDescent="0.25">
      <c r="A15" s="741"/>
      <c r="B15" s="742"/>
      <c r="C15" s="625"/>
      <c r="D15" s="10"/>
      <c r="E15" s="15"/>
      <c r="F15" s="124"/>
      <c r="G15" s="123"/>
      <c r="H15" s="15"/>
      <c r="I15" s="124"/>
      <c r="J15" s="536"/>
      <c r="K15" s="201"/>
      <c r="L15" s="495"/>
      <c r="M15" s="504"/>
      <c r="N15" s="201"/>
      <c r="O15" s="495"/>
      <c r="P15" s="504"/>
      <c r="Q15" s="201"/>
      <c r="R15" s="495"/>
      <c r="S15" s="504"/>
      <c r="T15" s="201"/>
      <c r="U15" s="495"/>
      <c r="V15" s="504"/>
    </row>
    <row r="16" spans="1:22" ht="13.8" thickBot="1" x14ac:dyDescent="0.3">
      <c r="A16" s="886"/>
      <c r="B16" s="867"/>
      <c r="C16" s="867"/>
      <c r="D16" s="887"/>
      <c r="E16" s="887"/>
      <c r="F16" s="544"/>
      <c r="G16" s="537"/>
      <c r="H16" s="887"/>
      <c r="I16" s="544"/>
      <c r="J16" s="538"/>
      <c r="K16" s="201"/>
      <c r="L16" s="495"/>
      <c r="M16" s="504"/>
      <c r="N16" s="201"/>
      <c r="O16" s="495"/>
      <c r="P16" s="504"/>
      <c r="Q16" s="201"/>
      <c r="R16" s="495"/>
      <c r="S16" s="504"/>
      <c r="T16" s="201"/>
      <c r="U16" s="495"/>
      <c r="V16" s="504"/>
    </row>
    <row r="17" spans="1:22" ht="13.8" thickBot="1" x14ac:dyDescent="0.3">
      <c r="A17" s="635" t="s">
        <v>131</v>
      </c>
      <c r="B17" s="639"/>
      <c r="C17" s="639"/>
      <c r="D17" s="593"/>
      <c r="E17" s="595"/>
      <c r="F17" s="472"/>
      <c r="G17" s="473">
        <f>SUM(G5:G16)</f>
        <v>157500</v>
      </c>
      <c r="H17" s="595"/>
      <c r="I17" s="472"/>
      <c r="J17" s="474">
        <f>SUM(J5:J16)</f>
        <v>0</v>
      </c>
      <c r="K17" s="604"/>
      <c r="L17" s="469"/>
      <c r="M17" s="470"/>
      <c r="N17" s="604"/>
      <c r="O17" s="469"/>
      <c r="P17" s="470"/>
      <c r="Q17" s="604"/>
      <c r="R17" s="469"/>
      <c r="S17" s="470"/>
      <c r="T17" s="604"/>
      <c r="U17" s="469"/>
      <c r="V17" s="470"/>
    </row>
    <row r="1048293" spans="4:4" x14ac:dyDescent="0.25">
      <c r="D1048293" s="10"/>
    </row>
  </sheetData>
  <sheetProtection algorithmName="SHA-512" hashValue="uaIgVDpmAWpOu2F8cvfeXS5g/Vded+nkJceuoQyfsPTWoKXkSz+BXbQvT2vV+PqwMooCPEcIx9nqY1EmI3A6lQ==" saltValue="DZ5fAQEhYATZZqy/7mB1IQ=="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571F-1D77-4448-B8B3-BCB35C5065AB}">
  <sheetPr codeName="Sheet103"/>
  <dimension ref="A1:W1048381"/>
  <sheetViews>
    <sheetView view="pageBreakPreview" zoomScale="80" zoomScaleNormal="100" zoomScaleSheetLayoutView="8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5.5546875" style="11" bestFit="1" customWidth="1"/>
    <col min="6" max="8" width="20.6640625" style="11" hidden="1" customWidth="1"/>
    <col min="9" max="9" width="10.77734375" style="11" customWidth="1"/>
    <col min="10" max="10" width="12.88671875" style="11" bestFit="1" customWidth="1"/>
    <col min="11" max="11" width="20.6640625" style="11" customWidth="1"/>
    <col min="12" max="12" width="25.109375" style="11" customWidth="1"/>
    <col min="13" max="13" width="10.5546875" style="11" bestFit="1" customWidth="1"/>
    <col min="14" max="14" width="20.6640625" style="11" customWidth="1"/>
    <col min="15" max="15" width="7.5546875" style="11" customWidth="1"/>
    <col min="16" max="16" width="10.5546875" style="11" bestFit="1" customWidth="1"/>
    <col min="17" max="17" width="14.33203125" style="11" bestFit="1" customWidth="1"/>
    <col min="18" max="18" width="6" style="11" bestFit="1" customWidth="1"/>
    <col min="19" max="19" width="10.5546875" style="11" bestFit="1" customWidth="1"/>
    <col min="20" max="20" width="20.6640625" style="11" customWidth="1"/>
    <col min="21" max="21" width="6" style="11" bestFit="1" customWidth="1"/>
    <col min="22" max="22" width="12.44140625" style="1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7" customHeight="1" thickBot="1" x14ac:dyDescent="0.3">
      <c r="A1" s="936" t="s">
        <v>2463</v>
      </c>
      <c r="B1" s="1113" t="str">
        <f>'C1.2'!B1</f>
        <v>ACSA - BFIA 8202/2026  
FOR: CONTRACTOR APPOINTMENT FOR THE CONSTRUCTION OF UNDERGROUND MAIN WATER LINE AND REHABILITATION OF SERVICE ROADS AT BRAM FISCHER INTERNATIONAL AIRPORT FOR A PERIOD OF 12 MONTHS</v>
      </c>
      <c r="C1" s="1113"/>
      <c r="D1" s="1113"/>
      <c r="E1" s="1115" t="s">
        <v>2464</v>
      </c>
      <c r="F1" s="1115"/>
      <c r="G1" s="1115"/>
      <c r="H1" s="1115"/>
      <c r="I1" s="1115"/>
      <c r="J1" s="1115"/>
      <c r="K1" s="1116"/>
      <c r="L1" s="1114"/>
      <c r="M1" s="1076"/>
      <c r="N1" s="1076"/>
      <c r="O1" s="1076"/>
      <c r="P1" s="1076"/>
      <c r="Q1" s="1076"/>
      <c r="R1" s="1076"/>
      <c r="S1" s="1076"/>
      <c r="T1" s="1076"/>
      <c r="U1" s="1076"/>
      <c r="V1" s="1076"/>
      <c r="W1" s="1076"/>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643"/>
      <c r="B3" s="644"/>
      <c r="C3" s="895"/>
      <c r="D3" s="601"/>
      <c r="E3" s="602"/>
      <c r="F3" s="602"/>
      <c r="G3" s="602"/>
      <c r="H3" s="601"/>
      <c r="I3" s="602"/>
      <c r="J3" s="602"/>
      <c r="K3" s="603"/>
      <c r="L3" s="604"/>
      <c r="M3" s="604"/>
      <c r="N3" s="16"/>
      <c r="O3" s="604"/>
      <c r="P3" s="604"/>
      <c r="Q3" s="16"/>
      <c r="R3" s="604"/>
      <c r="S3" s="604"/>
      <c r="T3" s="16"/>
      <c r="U3" s="604"/>
      <c r="V3" s="604"/>
      <c r="W3" s="16"/>
    </row>
    <row r="4" spans="1:23" x14ac:dyDescent="0.25">
      <c r="A4" s="741"/>
      <c r="B4" s="742"/>
      <c r="C4" s="743"/>
      <c r="D4" s="14"/>
      <c r="E4" s="15"/>
      <c r="F4" s="15"/>
      <c r="G4" s="15"/>
      <c r="H4" s="14"/>
      <c r="I4" s="15"/>
      <c r="J4" s="15"/>
      <c r="K4" s="904"/>
      <c r="L4" s="201"/>
      <c r="M4" s="201"/>
      <c r="N4" s="31"/>
      <c r="O4" s="201"/>
      <c r="P4" s="201"/>
      <c r="Q4" s="31"/>
      <c r="R4" s="201"/>
      <c r="S4" s="201"/>
      <c r="T4" s="31"/>
      <c r="U4" s="201"/>
      <c r="V4" s="201"/>
      <c r="W4" s="31"/>
    </row>
    <row r="5" spans="1:23" x14ac:dyDescent="0.25">
      <c r="A5" s="741" t="s">
        <v>2465</v>
      </c>
      <c r="B5" s="742"/>
      <c r="C5" s="743"/>
      <c r="D5" s="607" t="s">
        <v>2466</v>
      </c>
      <c r="E5" s="15"/>
      <c r="F5" s="15"/>
      <c r="G5" s="15"/>
      <c r="H5" s="122"/>
      <c r="I5" s="15"/>
      <c r="J5" s="15"/>
      <c r="K5" s="879"/>
      <c r="L5" s="201"/>
      <c r="M5" s="201"/>
      <c r="N5" s="880"/>
      <c r="O5" s="201"/>
      <c r="P5" s="201"/>
      <c r="Q5" s="880"/>
      <c r="R5" s="201"/>
      <c r="S5" s="201"/>
      <c r="T5" s="880"/>
      <c r="U5" s="201"/>
      <c r="V5" s="201"/>
      <c r="W5" s="880"/>
    </row>
    <row r="6" spans="1:23" hidden="1" x14ac:dyDescent="0.25">
      <c r="A6" s="741"/>
      <c r="B6" s="742" t="s">
        <v>2467</v>
      </c>
      <c r="C6" s="132"/>
      <c r="D6" s="610" t="s">
        <v>2468</v>
      </c>
      <c r="E6" s="15"/>
      <c r="F6" s="15"/>
      <c r="G6" s="15"/>
      <c r="H6" s="122"/>
      <c r="I6" s="15"/>
      <c r="J6" s="15"/>
      <c r="K6" s="879"/>
      <c r="L6" s="201"/>
      <c r="M6" s="201"/>
      <c r="N6" s="880"/>
      <c r="O6" s="201"/>
      <c r="P6" s="201"/>
      <c r="Q6" s="880"/>
      <c r="R6" s="201"/>
      <c r="S6" s="201"/>
      <c r="T6" s="880"/>
      <c r="U6" s="201"/>
      <c r="V6" s="201"/>
      <c r="W6" s="880"/>
    </row>
    <row r="7" spans="1:23" ht="26.4" hidden="1" x14ac:dyDescent="0.25">
      <c r="A7" s="741"/>
      <c r="B7" s="742"/>
      <c r="C7" s="743" t="s">
        <v>86</v>
      </c>
      <c r="D7" s="610" t="s">
        <v>5512</v>
      </c>
      <c r="E7" s="15" t="s">
        <v>41</v>
      </c>
      <c r="F7" s="15" t="s">
        <v>42</v>
      </c>
      <c r="G7" s="15" t="s">
        <v>43</v>
      </c>
      <c r="H7" s="505"/>
      <c r="I7" s="15" t="s">
        <v>42</v>
      </c>
      <c r="J7" s="15" t="s">
        <v>43</v>
      </c>
      <c r="K7" s="539"/>
      <c r="L7" s="201"/>
      <c r="M7" s="201"/>
      <c r="N7" s="504"/>
      <c r="O7" s="201"/>
      <c r="P7" s="201"/>
      <c r="Q7" s="504"/>
      <c r="R7" s="201"/>
      <c r="S7" s="201"/>
      <c r="T7" s="504"/>
      <c r="U7" s="201"/>
      <c r="V7" s="201"/>
      <c r="W7" s="504"/>
    </row>
    <row r="8" spans="1:23" ht="26.4" hidden="1" x14ac:dyDescent="0.25">
      <c r="A8" s="741"/>
      <c r="B8" s="742"/>
      <c r="C8" s="743" t="s">
        <v>89</v>
      </c>
      <c r="D8" s="610" t="s">
        <v>5513</v>
      </c>
      <c r="E8" s="15" t="s">
        <v>41</v>
      </c>
      <c r="F8" s="15" t="s">
        <v>42</v>
      </c>
      <c r="G8" s="15" t="s">
        <v>43</v>
      </c>
      <c r="H8" s="505"/>
      <c r="I8" s="15" t="s">
        <v>42</v>
      </c>
      <c r="J8" s="15" t="s">
        <v>43</v>
      </c>
      <c r="K8" s="539"/>
      <c r="L8" s="201"/>
      <c r="M8" s="201"/>
      <c r="N8" s="504"/>
      <c r="O8" s="201"/>
      <c r="P8" s="201"/>
      <c r="Q8" s="504"/>
      <c r="R8" s="201"/>
      <c r="S8" s="201"/>
      <c r="T8" s="504"/>
      <c r="U8" s="201"/>
      <c r="V8" s="201"/>
      <c r="W8" s="504"/>
    </row>
    <row r="9" spans="1:23" ht="14.25" hidden="1" customHeight="1" x14ac:dyDescent="0.25">
      <c r="A9" s="741"/>
      <c r="B9" s="742"/>
      <c r="C9" s="743" t="s">
        <v>17</v>
      </c>
      <c r="D9" s="610" t="s">
        <v>5514</v>
      </c>
      <c r="E9" s="15" t="s">
        <v>41</v>
      </c>
      <c r="F9" s="15" t="s">
        <v>42</v>
      </c>
      <c r="G9" s="15" t="s">
        <v>43</v>
      </c>
      <c r="H9" s="505"/>
      <c r="I9" s="15" t="s">
        <v>42</v>
      </c>
      <c r="J9" s="15" t="s">
        <v>43</v>
      </c>
      <c r="K9" s="539"/>
      <c r="L9" s="201"/>
      <c r="M9" s="201"/>
      <c r="N9" s="504"/>
      <c r="O9" s="201"/>
      <c r="P9" s="201"/>
      <c r="Q9" s="504"/>
      <c r="R9" s="201"/>
      <c r="S9" s="201"/>
      <c r="T9" s="504"/>
      <c r="U9" s="201"/>
      <c r="V9" s="201"/>
      <c r="W9" s="504"/>
    </row>
    <row r="10" spans="1:23" ht="26.4" hidden="1" x14ac:dyDescent="0.25">
      <c r="A10" s="741"/>
      <c r="B10" s="742"/>
      <c r="C10" s="743" t="s">
        <v>18</v>
      </c>
      <c r="D10" s="610" t="s">
        <v>5515</v>
      </c>
      <c r="E10" s="15" t="s">
        <v>41</v>
      </c>
      <c r="F10" s="15" t="s">
        <v>42</v>
      </c>
      <c r="G10" s="15" t="s">
        <v>43</v>
      </c>
      <c r="H10" s="505"/>
      <c r="I10" s="15" t="s">
        <v>42</v>
      </c>
      <c r="J10" s="15" t="s">
        <v>43</v>
      </c>
      <c r="K10" s="539"/>
      <c r="L10" s="201"/>
      <c r="M10" s="201"/>
      <c r="N10" s="504"/>
      <c r="O10" s="201"/>
      <c r="P10" s="201"/>
      <c r="Q10" s="504"/>
      <c r="R10" s="201"/>
      <c r="S10" s="201"/>
      <c r="T10" s="504"/>
      <c r="U10" s="201"/>
      <c r="V10" s="201"/>
      <c r="W10" s="504"/>
    </row>
    <row r="11" spans="1:23" hidden="1" x14ac:dyDescent="0.25">
      <c r="A11" s="741"/>
      <c r="B11" s="742"/>
      <c r="C11" s="743" t="s">
        <v>19</v>
      </c>
      <c r="D11" s="610" t="s">
        <v>5516</v>
      </c>
      <c r="E11" s="15" t="s">
        <v>41</v>
      </c>
      <c r="F11" s="15" t="s">
        <v>42</v>
      </c>
      <c r="G11" s="15" t="s">
        <v>43</v>
      </c>
      <c r="H11" s="505"/>
      <c r="I11" s="15" t="s">
        <v>42</v>
      </c>
      <c r="J11" s="15" t="s">
        <v>43</v>
      </c>
      <c r="K11" s="539"/>
      <c r="L11" s="201"/>
      <c r="M11" s="201"/>
      <c r="N11" s="504"/>
      <c r="O11" s="201"/>
      <c r="P11" s="201"/>
      <c r="Q11" s="504"/>
      <c r="R11" s="201"/>
      <c r="S11" s="201"/>
      <c r="T11" s="504"/>
      <c r="U11" s="201"/>
      <c r="V11" s="201"/>
      <c r="W11" s="504"/>
    </row>
    <row r="12" spans="1:23" ht="26.4" hidden="1" x14ac:dyDescent="0.25">
      <c r="A12" s="741"/>
      <c r="B12" s="742"/>
      <c r="C12" s="743" t="s">
        <v>94</v>
      </c>
      <c r="D12" s="610" t="s">
        <v>5517</v>
      </c>
      <c r="E12" s="15" t="s">
        <v>41</v>
      </c>
      <c r="F12" s="15" t="s">
        <v>42</v>
      </c>
      <c r="G12" s="15" t="s">
        <v>43</v>
      </c>
      <c r="H12" s="505"/>
      <c r="I12" s="15" t="s">
        <v>42</v>
      </c>
      <c r="J12" s="15" t="s">
        <v>43</v>
      </c>
      <c r="K12" s="539"/>
      <c r="L12" s="201"/>
      <c r="M12" s="201"/>
      <c r="N12" s="504"/>
      <c r="O12" s="201"/>
      <c r="P12" s="201"/>
      <c r="Q12" s="504"/>
      <c r="R12" s="201"/>
      <c r="S12" s="201"/>
      <c r="T12" s="504"/>
      <c r="U12" s="201"/>
      <c r="V12" s="201"/>
      <c r="W12" s="504"/>
    </row>
    <row r="13" spans="1:23" ht="26.4" hidden="1" x14ac:dyDescent="0.25">
      <c r="A13" s="741"/>
      <c r="B13" s="742"/>
      <c r="C13" s="743" t="s">
        <v>100</v>
      </c>
      <c r="D13" s="610" t="s">
        <v>5518</v>
      </c>
      <c r="E13" s="15" t="s">
        <v>41</v>
      </c>
      <c r="F13" s="15" t="s">
        <v>42</v>
      </c>
      <c r="G13" s="15" t="s">
        <v>43</v>
      </c>
      <c r="H13" s="505"/>
      <c r="I13" s="15" t="s">
        <v>42</v>
      </c>
      <c r="J13" s="15" t="s">
        <v>43</v>
      </c>
      <c r="K13" s="539"/>
      <c r="L13" s="201"/>
      <c r="M13" s="201"/>
      <c r="N13" s="504"/>
      <c r="O13" s="201"/>
      <c r="P13" s="201"/>
      <c r="Q13" s="504"/>
      <c r="R13" s="201"/>
      <c r="S13" s="201"/>
      <c r="T13" s="504"/>
      <c r="U13" s="201"/>
      <c r="V13" s="201"/>
      <c r="W13" s="504"/>
    </row>
    <row r="14" spans="1:23" x14ac:dyDescent="0.25">
      <c r="A14" s="741"/>
      <c r="B14" s="742" t="s">
        <v>2469</v>
      </c>
      <c r="C14" s="132"/>
      <c r="D14" s="607" t="s">
        <v>2470</v>
      </c>
      <c r="E14" s="15"/>
      <c r="F14" s="15"/>
      <c r="G14" s="15"/>
      <c r="H14" s="122"/>
      <c r="I14" s="15"/>
      <c r="J14" s="15"/>
      <c r="K14" s="879"/>
      <c r="L14" s="201"/>
      <c r="M14" s="201"/>
      <c r="N14" s="880"/>
      <c r="O14" s="201"/>
      <c r="P14" s="201"/>
      <c r="Q14" s="880"/>
      <c r="R14" s="201"/>
      <c r="S14" s="201"/>
      <c r="T14" s="880"/>
      <c r="U14" s="201"/>
      <c r="V14" s="201"/>
      <c r="W14" s="880"/>
    </row>
    <row r="15" spans="1:23" ht="39.6" x14ac:dyDescent="0.25">
      <c r="A15" s="741"/>
      <c r="B15" s="742"/>
      <c r="C15" s="743" t="s">
        <v>86</v>
      </c>
      <c r="D15" s="610" t="s">
        <v>5519</v>
      </c>
      <c r="E15" s="15" t="s">
        <v>41</v>
      </c>
      <c r="F15" s="15" t="s">
        <v>42</v>
      </c>
      <c r="G15" s="15" t="s">
        <v>43</v>
      </c>
      <c r="H15" s="505"/>
      <c r="I15" s="15">
        <v>1</v>
      </c>
      <c r="J15" s="890"/>
      <c r="K15" s="539">
        <f>I15*J15</f>
        <v>0</v>
      </c>
      <c r="L15" s="201"/>
      <c r="M15" s="201"/>
      <c r="N15" s="504"/>
      <c r="O15" s="201"/>
      <c r="P15" s="201"/>
      <c r="Q15" s="504"/>
      <c r="R15" s="201"/>
      <c r="S15" s="201"/>
      <c r="T15" s="504"/>
      <c r="U15" s="201"/>
      <c r="V15" s="201"/>
      <c r="W15" s="504"/>
    </row>
    <row r="16" spans="1:23" ht="26.4" hidden="1" x14ac:dyDescent="0.25">
      <c r="A16" s="741"/>
      <c r="B16" s="742"/>
      <c r="C16" s="743" t="s">
        <v>89</v>
      </c>
      <c r="D16" s="610" t="s">
        <v>5520</v>
      </c>
      <c r="E16" s="15" t="s">
        <v>41</v>
      </c>
      <c r="F16" s="15" t="s">
        <v>42</v>
      </c>
      <c r="G16" s="15" t="s">
        <v>43</v>
      </c>
      <c r="H16" s="505"/>
      <c r="I16" s="15" t="s">
        <v>42</v>
      </c>
      <c r="J16" s="15" t="s">
        <v>43</v>
      </c>
      <c r="K16" s="539"/>
      <c r="L16" s="201"/>
      <c r="M16" s="201"/>
      <c r="N16" s="504"/>
      <c r="O16" s="201"/>
      <c r="P16" s="201"/>
      <c r="Q16" s="504"/>
      <c r="R16" s="201"/>
      <c r="S16" s="201"/>
      <c r="T16" s="504"/>
      <c r="U16" s="201"/>
      <c r="V16" s="201"/>
      <c r="W16" s="504"/>
    </row>
    <row r="17" spans="1:23" ht="26.4" hidden="1" x14ac:dyDescent="0.25">
      <c r="A17" s="741"/>
      <c r="B17" s="742"/>
      <c r="C17" s="743" t="s">
        <v>17</v>
      </c>
      <c r="D17" s="610" t="s">
        <v>5521</v>
      </c>
      <c r="E17" s="15" t="s">
        <v>41</v>
      </c>
      <c r="F17" s="15" t="s">
        <v>42</v>
      </c>
      <c r="G17" s="15" t="s">
        <v>43</v>
      </c>
      <c r="H17" s="505"/>
      <c r="I17" s="15" t="s">
        <v>42</v>
      </c>
      <c r="J17" s="15" t="s">
        <v>43</v>
      </c>
      <c r="K17" s="539"/>
      <c r="L17" s="201"/>
      <c r="M17" s="201"/>
      <c r="N17" s="504"/>
      <c r="O17" s="201"/>
      <c r="P17" s="201"/>
      <c r="Q17" s="504"/>
      <c r="R17" s="201"/>
      <c r="S17" s="201"/>
      <c r="T17" s="504"/>
      <c r="U17" s="201"/>
      <c r="V17" s="201"/>
      <c r="W17" s="504"/>
    </row>
    <row r="18" spans="1:23" ht="26.4" hidden="1" x14ac:dyDescent="0.25">
      <c r="A18" s="741"/>
      <c r="B18" s="742"/>
      <c r="C18" s="743" t="s">
        <v>18</v>
      </c>
      <c r="D18" s="610" t="s">
        <v>5522</v>
      </c>
      <c r="E18" s="15" t="s">
        <v>41</v>
      </c>
      <c r="F18" s="15" t="s">
        <v>42</v>
      </c>
      <c r="G18" s="15" t="s">
        <v>43</v>
      </c>
      <c r="H18" s="505"/>
      <c r="I18" s="15" t="s">
        <v>42</v>
      </c>
      <c r="J18" s="15" t="s">
        <v>43</v>
      </c>
      <c r="K18" s="539"/>
      <c r="L18" s="201"/>
      <c r="M18" s="201"/>
      <c r="N18" s="504"/>
      <c r="O18" s="201"/>
      <c r="P18" s="201"/>
      <c r="Q18" s="504"/>
      <c r="R18" s="201"/>
      <c r="S18" s="201"/>
      <c r="T18" s="504"/>
      <c r="U18" s="201"/>
      <c r="V18" s="201"/>
      <c r="W18" s="504"/>
    </row>
    <row r="19" spans="1:23" ht="26.4" hidden="1" x14ac:dyDescent="0.25">
      <c r="A19" s="741"/>
      <c r="B19" s="742"/>
      <c r="C19" s="743" t="s">
        <v>19</v>
      </c>
      <c r="D19" s="610" t="s">
        <v>5518</v>
      </c>
      <c r="E19" s="15" t="s">
        <v>41</v>
      </c>
      <c r="F19" s="15" t="s">
        <v>42</v>
      </c>
      <c r="G19" s="15" t="s">
        <v>43</v>
      </c>
      <c r="H19" s="505"/>
      <c r="I19" s="15" t="s">
        <v>42</v>
      </c>
      <c r="J19" s="15" t="s">
        <v>43</v>
      </c>
      <c r="K19" s="539"/>
      <c r="L19" s="201"/>
      <c r="M19" s="201"/>
      <c r="N19" s="504"/>
      <c r="O19" s="201"/>
      <c r="P19" s="201"/>
      <c r="Q19" s="504"/>
      <c r="R19" s="201"/>
      <c r="S19" s="201"/>
      <c r="T19" s="504"/>
      <c r="U19" s="201"/>
      <c r="V19" s="201"/>
      <c r="W19" s="504"/>
    </row>
    <row r="20" spans="1:23" x14ac:dyDescent="0.25">
      <c r="A20" s="741" t="s">
        <v>2471</v>
      </c>
      <c r="B20" s="742"/>
      <c r="C20" s="743"/>
      <c r="D20" s="607" t="s">
        <v>2472</v>
      </c>
      <c r="E20" s="15"/>
      <c r="F20" s="15"/>
      <c r="G20" s="461"/>
      <c r="H20" s="122"/>
      <c r="I20" s="15"/>
      <c r="J20" s="461"/>
      <c r="K20" s="879"/>
      <c r="L20" s="201"/>
      <c r="M20" s="495"/>
      <c r="N20" s="880"/>
      <c r="O20" s="201"/>
      <c r="P20" s="495"/>
      <c r="Q20" s="880"/>
      <c r="R20" s="201"/>
      <c r="S20" s="495"/>
      <c r="T20" s="880"/>
      <c r="U20" s="201"/>
      <c r="V20" s="495"/>
      <c r="W20" s="880"/>
    </row>
    <row r="21" spans="1:23" ht="39.6" x14ac:dyDescent="0.25">
      <c r="A21" s="741"/>
      <c r="B21" s="742" t="s">
        <v>2473</v>
      </c>
      <c r="C21" s="743"/>
      <c r="D21" s="14" t="s">
        <v>5468</v>
      </c>
      <c r="E21" s="15" t="s">
        <v>454</v>
      </c>
      <c r="F21" s="15"/>
      <c r="G21" s="461"/>
      <c r="H21" s="471">
        <f>F21*G21</f>
        <v>0</v>
      </c>
      <c r="I21" s="15">
        <v>500</v>
      </c>
      <c r="J21" s="890"/>
      <c r="K21" s="518">
        <f>I21*J21</f>
        <v>0</v>
      </c>
      <c r="L21" s="201"/>
      <c r="M21" s="495"/>
      <c r="N21" s="470"/>
      <c r="O21" s="201"/>
      <c r="P21" s="495"/>
      <c r="Q21" s="470"/>
      <c r="R21" s="201"/>
      <c r="S21" s="495"/>
      <c r="T21" s="470"/>
      <c r="U21" s="201"/>
      <c r="V21" s="495"/>
      <c r="W21" s="470"/>
    </row>
    <row r="22" spans="1:23" ht="26.4" x14ac:dyDescent="0.25">
      <c r="A22" s="741"/>
      <c r="B22" s="742" t="s">
        <v>2474</v>
      </c>
      <c r="C22" s="743"/>
      <c r="D22" s="610" t="s">
        <v>2475</v>
      </c>
      <c r="E22" s="15" t="s">
        <v>454</v>
      </c>
      <c r="F22" s="15"/>
      <c r="G22" s="461"/>
      <c r="H22" s="471">
        <f>F22*G22</f>
        <v>0</v>
      </c>
      <c r="I22" s="15">
        <v>500</v>
      </c>
      <c r="J22" s="890"/>
      <c r="K22" s="518">
        <f>I22*J22</f>
        <v>0</v>
      </c>
      <c r="L22" s="201"/>
      <c r="M22" s="495"/>
      <c r="N22" s="470"/>
      <c r="O22" s="201"/>
      <c r="P22" s="495"/>
      <c r="Q22" s="470"/>
      <c r="R22" s="201"/>
      <c r="S22" s="495"/>
      <c r="T22" s="470"/>
      <c r="U22" s="201"/>
      <c r="V22" s="495"/>
      <c r="W22" s="470"/>
    </row>
    <row r="23" spans="1:23" x14ac:dyDescent="0.25">
      <c r="A23" s="741" t="s">
        <v>2476</v>
      </c>
      <c r="B23" s="742"/>
      <c r="C23" s="743"/>
      <c r="D23" s="607" t="s">
        <v>2477</v>
      </c>
      <c r="E23" s="15"/>
      <c r="F23" s="15"/>
      <c r="G23" s="461"/>
      <c r="H23" s="122"/>
      <c r="I23" s="15"/>
      <c r="J23" s="461"/>
      <c r="K23" s="879"/>
      <c r="L23" s="201"/>
      <c r="M23" s="495"/>
      <c r="N23" s="880"/>
      <c r="O23" s="201"/>
      <c r="P23" s="495"/>
      <c r="Q23" s="880"/>
      <c r="R23" s="201"/>
      <c r="S23" s="495"/>
      <c r="T23" s="880"/>
      <c r="U23" s="201"/>
      <c r="V23" s="495"/>
      <c r="W23" s="880"/>
    </row>
    <row r="24" spans="1:23" ht="26.4" x14ac:dyDescent="0.25">
      <c r="A24" s="741"/>
      <c r="B24" s="742" t="s">
        <v>2478</v>
      </c>
      <c r="C24" s="743"/>
      <c r="D24" s="610" t="s">
        <v>2479</v>
      </c>
      <c r="E24" s="15" t="s">
        <v>1202</v>
      </c>
      <c r="F24" s="15"/>
      <c r="G24" s="461"/>
      <c r="H24" s="471">
        <f>F24*G24</f>
        <v>0</v>
      </c>
      <c r="I24" s="15">
        <f>I51*0.6</f>
        <v>5937</v>
      </c>
      <c r="J24" s="890"/>
      <c r="K24" s="518">
        <f>I24*J24</f>
        <v>0</v>
      </c>
      <c r="L24" s="201"/>
      <c r="M24" s="495"/>
      <c r="N24" s="470"/>
      <c r="O24" s="201"/>
      <c r="P24" s="495"/>
      <c r="Q24" s="470"/>
      <c r="R24" s="201"/>
      <c r="S24" s="495"/>
      <c r="T24" s="470"/>
      <c r="U24" s="201"/>
      <c r="V24" s="495"/>
      <c r="W24" s="470"/>
    </row>
    <row r="25" spans="1:23" ht="26.4" x14ac:dyDescent="0.25">
      <c r="A25" s="741"/>
      <c r="B25" s="742" t="s">
        <v>2480</v>
      </c>
      <c r="C25" s="743"/>
      <c r="D25" s="610" t="s">
        <v>2481</v>
      </c>
      <c r="E25" s="15" t="s">
        <v>1202</v>
      </c>
      <c r="F25" s="15"/>
      <c r="G25" s="461"/>
      <c r="H25" s="471">
        <f>F25*G25</f>
        <v>0</v>
      </c>
      <c r="I25" s="15">
        <f>I24*20%</f>
        <v>1187.4000000000001</v>
      </c>
      <c r="J25" s="890"/>
      <c r="K25" s="518">
        <f>I25*J25</f>
        <v>0</v>
      </c>
      <c r="L25" s="201"/>
      <c r="M25" s="495"/>
      <c r="N25" s="470"/>
      <c r="O25" s="201"/>
      <c r="P25" s="495"/>
      <c r="Q25" s="470"/>
      <c r="R25" s="201"/>
      <c r="S25" s="495"/>
      <c r="T25" s="470"/>
      <c r="U25" s="201"/>
      <c r="V25" s="495"/>
      <c r="W25" s="470"/>
    </row>
    <row r="26" spans="1:23" ht="26.4" hidden="1" x14ac:dyDescent="0.25">
      <c r="A26" s="741"/>
      <c r="B26" s="742" t="s">
        <v>2482</v>
      </c>
      <c r="C26" s="743"/>
      <c r="D26" s="610" t="s">
        <v>2483</v>
      </c>
      <c r="E26" s="15" t="s">
        <v>1202</v>
      </c>
      <c r="F26" s="15"/>
      <c r="G26" s="461"/>
      <c r="H26" s="471">
        <f>F26*G26</f>
        <v>0</v>
      </c>
      <c r="I26" s="15"/>
      <c r="J26" s="461"/>
      <c r="K26" s="518">
        <f>I26*J26</f>
        <v>0</v>
      </c>
      <c r="L26" s="201"/>
      <c r="M26" s="495"/>
      <c r="N26" s="470"/>
      <c r="O26" s="201"/>
      <c r="P26" s="495"/>
      <c r="Q26" s="470"/>
      <c r="R26" s="201"/>
      <c r="S26" s="495"/>
      <c r="T26" s="470"/>
      <c r="U26" s="201"/>
      <c r="V26" s="495"/>
      <c r="W26" s="470"/>
    </row>
    <row r="27" spans="1:23" hidden="1" x14ac:dyDescent="0.25">
      <c r="A27" s="741"/>
      <c r="B27" s="742" t="s">
        <v>2484</v>
      </c>
      <c r="C27" s="743"/>
      <c r="D27" s="610" t="s">
        <v>5523</v>
      </c>
      <c r="E27" s="15" t="s">
        <v>1202</v>
      </c>
      <c r="F27" s="15">
        <f>3000*0.95</f>
        <v>2850</v>
      </c>
      <c r="G27" s="461">
        <v>22.5</v>
      </c>
      <c r="H27" s="471">
        <f>F27*G27</f>
        <v>64125</v>
      </c>
      <c r="I27" s="15"/>
      <c r="J27" s="461">
        <v>22.5</v>
      </c>
      <c r="K27" s="518">
        <f>I27*J27</f>
        <v>0</v>
      </c>
      <c r="L27" s="201"/>
      <c r="M27" s="495"/>
      <c r="N27" s="470"/>
      <c r="O27" s="201"/>
      <c r="P27" s="495"/>
      <c r="Q27" s="470"/>
      <c r="R27" s="201"/>
      <c r="S27" s="495"/>
      <c r="T27" s="470"/>
      <c r="U27" s="201"/>
      <c r="V27" s="495"/>
      <c r="W27" s="470"/>
    </row>
    <row r="28" spans="1:23" hidden="1" x14ac:dyDescent="0.25">
      <c r="A28" s="741" t="s">
        <v>2485</v>
      </c>
      <c r="B28" s="742"/>
      <c r="C28" s="743"/>
      <c r="D28" s="607" t="s">
        <v>2486</v>
      </c>
      <c r="E28" s="15"/>
      <c r="F28" s="15"/>
      <c r="G28" s="461"/>
      <c r="H28" s="122"/>
      <c r="I28" s="15"/>
      <c r="J28" s="461"/>
      <c r="K28" s="879"/>
      <c r="L28" s="201"/>
      <c r="M28" s="495"/>
      <c r="N28" s="880"/>
      <c r="O28" s="201"/>
      <c r="P28" s="495"/>
      <c r="Q28" s="880"/>
      <c r="R28" s="201"/>
      <c r="S28" s="495"/>
      <c r="T28" s="880"/>
      <c r="U28" s="201"/>
      <c r="V28" s="495"/>
      <c r="W28" s="880"/>
    </row>
    <row r="29" spans="1:23" hidden="1" x14ac:dyDescent="0.25">
      <c r="A29" s="741"/>
      <c r="B29" s="742" t="s">
        <v>2487</v>
      </c>
      <c r="C29" s="743"/>
      <c r="D29" s="610" t="s">
        <v>2488</v>
      </c>
      <c r="E29" s="15"/>
      <c r="F29" s="15"/>
      <c r="G29" s="461"/>
      <c r="H29" s="122"/>
      <c r="I29" s="15"/>
      <c r="J29" s="461"/>
      <c r="K29" s="879"/>
      <c r="L29" s="201"/>
      <c r="M29" s="495"/>
      <c r="N29" s="880"/>
      <c r="O29" s="201"/>
      <c r="P29" s="495"/>
      <c r="Q29" s="880"/>
      <c r="R29" s="201"/>
      <c r="S29" s="495"/>
      <c r="T29" s="880"/>
      <c r="U29" s="201"/>
      <c r="V29" s="495"/>
      <c r="W29" s="880"/>
    </row>
    <row r="30" spans="1:23" ht="39.6" hidden="1" x14ac:dyDescent="0.25">
      <c r="A30" s="741"/>
      <c r="B30" s="742"/>
      <c r="C30" s="743" t="s">
        <v>86</v>
      </c>
      <c r="D30" s="14" t="s">
        <v>5524</v>
      </c>
      <c r="E30" s="15" t="s">
        <v>454</v>
      </c>
      <c r="F30" s="15"/>
      <c r="G30" s="461"/>
      <c r="H30" s="471">
        <f>F30*G30</f>
        <v>0</v>
      </c>
      <c r="I30" s="15"/>
      <c r="J30" s="461"/>
      <c r="K30" s="518">
        <f>I30*J30</f>
        <v>0</v>
      </c>
      <c r="L30" s="201"/>
      <c r="M30" s="495"/>
      <c r="N30" s="470"/>
      <c r="O30" s="201"/>
      <c r="P30" s="495"/>
      <c r="Q30" s="470"/>
      <c r="R30" s="201"/>
      <c r="S30" s="495"/>
      <c r="T30" s="470"/>
      <c r="U30" s="201"/>
      <c r="V30" s="495"/>
      <c r="W30" s="470"/>
    </row>
    <row r="31" spans="1:23" ht="39.6" hidden="1" x14ac:dyDescent="0.25">
      <c r="A31" s="741"/>
      <c r="B31" s="742"/>
      <c r="C31" s="743" t="s">
        <v>89</v>
      </c>
      <c r="D31" s="610" t="s">
        <v>5525</v>
      </c>
      <c r="E31" s="15" t="s">
        <v>454</v>
      </c>
      <c r="F31" s="15"/>
      <c r="G31" s="461"/>
      <c r="H31" s="471">
        <f>F31*G31</f>
        <v>0</v>
      </c>
      <c r="I31" s="15"/>
      <c r="J31" s="461"/>
      <c r="K31" s="518">
        <f>I31*J31</f>
        <v>0</v>
      </c>
      <c r="L31" s="201"/>
      <c r="M31" s="495"/>
      <c r="N31" s="470"/>
      <c r="O31" s="201"/>
      <c r="P31" s="495"/>
      <c r="Q31" s="470"/>
      <c r="R31" s="201"/>
      <c r="S31" s="495"/>
      <c r="T31" s="470"/>
      <c r="U31" s="201"/>
      <c r="V31" s="495"/>
      <c r="W31" s="470"/>
    </row>
    <row r="32" spans="1:23" ht="39.6" hidden="1" x14ac:dyDescent="0.25">
      <c r="A32" s="741"/>
      <c r="B32" s="742"/>
      <c r="C32" s="743" t="s">
        <v>17</v>
      </c>
      <c r="D32" s="14" t="s">
        <v>5526</v>
      </c>
      <c r="E32" s="15" t="s">
        <v>454</v>
      </c>
      <c r="F32" s="15"/>
      <c r="G32" s="461"/>
      <c r="H32" s="471">
        <f>F32*G32</f>
        <v>0</v>
      </c>
      <c r="I32" s="15"/>
      <c r="J32" s="461"/>
      <c r="K32" s="518">
        <f>I32*J32</f>
        <v>0</v>
      </c>
      <c r="L32" s="201"/>
      <c r="M32" s="495"/>
      <c r="N32" s="470"/>
      <c r="O32" s="201"/>
      <c r="P32" s="495"/>
      <c r="Q32" s="470"/>
      <c r="R32" s="201"/>
      <c r="S32" s="495"/>
      <c r="T32" s="470"/>
      <c r="U32" s="201"/>
      <c r="V32" s="495"/>
      <c r="W32" s="470"/>
    </row>
    <row r="33" spans="1:23" ht="52.8" hidden="1" x14ac:dyDescent="0.25">
      <c r="A33" s="741"/>
      <c r="B33" s="742"/>
      <c r="C33" s="743" t="s">
        <v>18</v>
      </c>
      <c r="D33" s="14" t="s">
        <v>5527</v>
      </c>
      <c r="E33" s="15" t="s">
        <v>454</v>
      </c>
      <c r="F33" s="15"/>
      <c r="G33" s="461"/>
      <c r="H33" s="471">
        <f>F33*G33</f>
        <v>0</v>
      </c>
      <c r="I33" s="15"/>
      <c r="J33" s="461"/>
      <c r="K33" s="518">
        <f>I33*J33</f>
        <v>0</v>
      </c>
      <c r="L33" s="201"/>
      <c r="M33" s="495"/>
      <c r="N33" s="470"/>
      <c r="O33" s="201"/>
      <c r="P33" s="495"/>
      <c r="Q33" s="470"/>
      <c r="R33" s="201"/>
      <c r="S33" s="495"/>
      <c r="T33" s="470"/>
      <c r="U33" s="201"/>
      <c r="V33" s="495"/>
      <c r="W33" s="470"/>
    </row>
    <row r="34" spans="1:23" ht="52.8" hidden="1" x14ac:dyDescent="0.25">
      <c r="A34" s="741"/>
      <c r="B34" s="742"/>
      <c r="C34" s="743" t="s">
        <v>19</v>
      </c>
      <c r="D34" s="14" t="s">
        <v>2489</v>
      </c>
      <c r="E34" s="15" t="s">
        <v>454</v>
      </c>
      <c r="F34" s="15"/>
      <c r="G34" s="461"/>
      <c r="H34" s="471">
        <f>F34*G34</f>
        <v>0</v>
      </c>
      <c r="I34" s="15"/>
      <c r="J34" s="461"/>
      <c r="K34" s="518">
        <f>I34*J34</f>
        <v>0</v>
      </c>
      <c r="L34" s="201"/>
      <c r="M34" s="495"/>
      <c r="N34" s="470"/>
      <c r="O34" s="201"/>
      <c r="P34" s="495"/>
      <c r="Q34" s="470"/>
      <c r="R34" s="201"/>
      <c r="S34" s="495"/>
      <c r="T34" s="470"/>
      <c r="U34" s="201"/>
      <c r="V34" s="495"/>
      <c r="W34" s="470"/>
    </row>
    <row r="35" spans="1:23" ht="26.4" hidden="1" x14ac:dyDescent="0.25">
      <c r="A35" s="741"/>
      <c r="B35" s="742"/>
      <c r="C35" s="743"/>
      <c r="D35" s="937" t="s">
        <v>2490</v>
      </c>
      <c r="E35" s="15"/>
      <c r="F35" s="15"/>
      <c r="G35" s="461"/>
      <c r="H35" s="122"/>
      <c r="I35" s="15"/>
      <c r="J35" s="461"/>
      <c r="K35" s="879"/>
      <c r="L35" s="201"/>
      <c r="M35" s="495"/>
      <c r="N35" s="880"/>
      <c r="O35" s="201"/>
      <c r="P35" s="495"/>
      <c r="Q35" s="880"/>
      <c r="R35" s="201"/>
      <c r="S35" s="495"/>
      <c r="T35" s="880"/>
      <c r="U35" s="201"/>
      <c r="V35" s="495"/>
      <c r="W35" s="880"/>
    </row>
    <row r="36" spans="1:23" hidden="1" x14ac:dyDescent="0.25">
      <c r="A36" s="741"/>
      <c r="B36" s="742" t="s">
        <v>2491</v>
      </c>
      <c r="C36" s="743"/>
      <c r="D36" s="610" t="s">
        <v>2492</v>
      </c>
      <c r="E36" s="15"/>
      <c r="F36" s="15"/>
      <c r="G36" s="461"/>
      <c r="H36" s="122"/>
      <c r="I36" s="15"/>
      <c r="J36" s="461"/>
      <c r="K36" s="879"/>
      <c r="L36" s="201"/>
      <c r="M36" s="495"/>
      <c r="N36" s="880"/>
      <c r="O36" s="201"/>
      <c r="P36" s="495"/>
      <c r="Q36" s="880"/>
      <c r="R36" s="201"/>
      <c r="S36" s="495"/>
      <c r="T36" s="880"/>
      <c r="U36" s="201"/>
      <c r="V36" s="495"/>
      <c r="W36" s="880"/>
    </row>
    <row r="37" spans="1:23" ht="39.6" hidden="1" x14ac:dyDescent="0.25">
      <c r="A37" s="741"/>
      <c r="B37" s="742"/>
      <c r="C37" s="743" t="s">
        <v>86</v>
      </c>
      <c r="D37" s="610" t="s">
        <v>5528</v>
      </c>
      <c r="E37" s="15" t="s">
        <v>619</v>
      </c>
      <c r="F37" s="15"/>
      <c r="G37" s="461"/>
      <c r="H37" s="471">
        <f>F37*G37</f>
        <v>0</v>
      </c>
      <c r="I37" s="15"/>
      <c r="J37" s="461"/>
      <c r="K37" s="518">
        <f>I37*J37</f>
        <v>0</v>
      </c>
      <c r="L37" s="201"/>
      <c r="M37" s="495"/>
      <c r="N37" s="470"/>
      <c r="O37" s="201"/>
      <c r="P37" s="495"/>
      <c r="Q37" s="470"/>
      <c r="R37" s="201"/>
      <c r="S37" s="495"/>
      <c r="T37" s="470"/>
      <c r="U37" s="201"/>
      <c r="V37" s="495"/>
      <c r="W37" s="470"/>
    </row>
    <row r="38" spans="1:23" ht="39.6" hidden="1" x14ac:dyDescent="0.25">
      <c r="A38" s="741"/>
      <c r="B38" s="742"/>
      <c r="C38" s="743" t="s">
        <v>89</v>
      </c>
      <c r="D38" s="610" t="s">
        <v>5529</v>
      </c>
      <c r="E38" s="15" t="s">
        <v>619</v>
      </c>
      <c r="F38" s="15"/>
      <c r="G38" s="461"/>
      <c r="H38" s="471">
        <f>F38*G38</f>
        <v>0</v>
      </c>
      <c r="I38" s="15"/>
      <c r="J38" s="461"/>
      <c r="K38" s="518">
        <f>I38*J38</f>
        <v>0</v>
      </c>
      <c r="L38" s="201"/>
      <c r="M38" s="495"/>
      <c r="N38" s="470"/>
      <c r="O38" s="201"/>
      <c r="P38" s="495"/>
      <c r="Q38" s="470"/>
      <c r="R38" s="201"/>
      <c r="S38" s="495"/>
      <c r="T38" s="470"/>
      <c r="U38" s="201"/>
      <c r="V38" s="495"/>
      <c r="W38" s="470"/>
    </row>
    <row r="39" spans="1:23" ht="39.6" hidden="1" x14ac:dyDescent="0.25">
      <c r="A39" s="741"/>
      <c r="B39" s="742"/>
      <c r="C39" s="743" t="s">
        <v>17</v>
      </c>
      <c r="D39" s="610" t="s">
        <v>5530</v>
      </c>
      <c r="E39" s="15" t="s">
        <v>619</v>
      </c>
      <c r="F39" s="15"/>
      <c r="G39" s="461">
        <v>2900</v>
      </c>
      <c r="H39" s="471">
        <f>F39*G39</f>
        <v>0</v>
      </c>
      <c r="I39" s="15"/>
      <c r="J39" s="461">
        <v>1400</v>
      </c>
      <c r="K39" s="518">
        <f>I39*J39</f>
        <v>0</v>
      </c>
      <c r="L39" s="201"/>
      <c r="M39" s="495"/>
      <c r="N39" s="470"/>
      <c r="O39" s="201"/>
      <c r="P39" s="495"/>
      <c r="Q39" s="470"/>
      <c r="R39" s="201"/>
      <c r="S39" s="495"/>
      <c r="T39" s="470"/>
      <c r="U39" s="201"/>
      <c r="V39" s="495"/>
      <c r="W39" s="470"/>
    </row>
    <row r="40" spans="1:23" ht="52.8" hidden="1" x14ac:dyDescent="0.25">
      <c r="A40" s="741"/>
      <c r="B40" s="742"/>
      <c r="C40" s="743" t="s">
        <v>18</v>
      </c>
      <c r="D40" s="610" t="s">
        <v>5527</v>
      </c>
      <c r="E40" s="15" t="s">
        <v>619</v>
      </c>
      <c r="F40" s="15"/>
      <c r="G40" s="461"/>
      <c r="H40" s="471">
        <f>F40*G40</f>
        <v>0</v>
      </c>
      <c r="I40" s="15"/>
      <c r="J40" s="461"/>
      <c r="K40" s="518">
        <f>I40*J40</f>
        <v>0</v>
      </c>
      <c r="L40" s="201"/>
      <c r="M40" s="495"/>
      <c r="N40" s="470"/>
      <c r="O40" s="201"/>
      <c r="P40" s="495"/>
      <c r="Q40" s="470"/>
      <c r="R40" s="201"/>
      <c r="S40" s="495"/>
      <c r="T40" s="470"/>
      <c r="U40" s="201"/>
      <c r="V40" s="495"/>
      <c r="W40" s="470"/>
    </row>
    <row r="41" spans="1:23" ht="52.8" hidden="1" x14ac:dyDescent="0.25">
      <c r="A41" s="741"/>
      <c r="B41" s="742"/>
      <c r="C41" s="743" t="s">
        <v>19</v>
      </c>
      <c r="D41" s="610" t="s">
        <v>2493</v>
      </c>
      <c r="E41" s="15" t="s">
        <v>619</v>
      </c>
      <c r="F41" s="15"/>
      <c r="G41" s="461"/>
      <c r="H41" s="471">
        <f>F41*G41</f>
        <v>0</v>
      </c>
      <c r="I41" s="15"/>
      <c r="J41" s="461"/>
      <c r="K41" s="518">
        <f>I41*J41</f>
        <v>0</v>
      </c>
      <c r="L41" s="201"/>
      <c r="M41" s="495"/>
      <c r="N41" s="470"/>
      <c r="O41" s="201"/>
      <c r="P41" s="495"/>
      <c r="Q41" s="470"/>
      <c r="R41" s="201"/>
      <c r="S41" s="495"/>
      <c r="T41" s="470"/>
      <c r="U41" s="201"/>
      <c r="V41" s="495"/>
      <c r="W41" s="470"/>
    </row>
    <row r="42" spans="1:23" ht="26.4" hidden="1" x14ac:dyDescent="0.25">
      <c r="A42" s="741"/>
      <c r="B42" s="742"/>
      <c r="C42" s="743"/>
      <c r="D42" s="937" t="s">
        <v>2490</v>
      </c>
      <c r="E42" s="15"/>
      <c r="F42" s="15"/>
      <c r="G42" s="461"/>
      <c r="H42" s="122"/>
      <c r="I42" s="15"/>
      <c r="J42" s="461"/>
      <c r="K42" s="879"/>
      <c r="L42" s="201"/>
      <c r="M42" s="495"/>
      <c r="N42" s="880"/>
      <c r="O42" s="201"/>
      <c r="P42" s="495"/>
      <c r="Q42" s="880"/>
      <c r="R42" s="201"/>
      <c r="S42" s="495"/>
      <c r="T42" s="880"/>
      <c r="U42" s="201"/>
      <c r="V42" s="495"/>
      <c r="W42" s="880"/>
    </row>
    <row r="43" spans="1:23" x14ac:dyDescent="0.25">
      <c r="A43" s="741" t="s">
        <v>2494</v>
      </c>
      <c r="B43" s="742"/>
      <c r="C43" s="743"/>
      <c r="D43" s="607" t="s">
        <v>5014</v>
      </c>
      <c r="E43" s="15"/>
      <c r="F43" s="15"/>
      <c r="G43" s="461"/>
      <c r="H43" s="122"/>
      <c r="I43" s="15"/>
      <c r="J43" s="461"/>
      <c r="K43" s="879"/>
      <c r="L43" s="201"/>
      <c r="M43" s="495"/>
      <c r="N43" s="880"/>
      <c r="O43" s="201"/>
      <c r="P43" s="495"/>
      <c r="Q43" s="880"/>
      <c r="R43" s="201"/>
      <c r="S43" s="495"/>
      <c r="T43" s="880"/>
      <c r="U43" s="201"/>
      <c r="V43" s="495"/>
      <c r="W43" s="880"/>
    </row>
    <row r="44" spans="1:23" x14ac:dyDescent="0.25">
      <c r="A44" s="741"/>
      <c r="B44" s="742" t="s">
        <v>2495</v>
      </c>
      <c r="C44" s="743"/>
      <c r="D44" s="610" t="s">
        <v>2496</v>
      </c>
      <c r="E44" s="15"/>
      <c r="F44" s="15"/>
      <c r="G44" s="461"/>
      <c r="H44" s="122"/>
      <c r="I44" s="15"/>
      <c r="J44" s="461"/>
      <c r="K44" s="879"/>
      <c r="L44" s="201"/>
      <c r="M44" s="495"/>
      <c r="N44" s="880"/>
      <c r="O44" s="201"/>
      <c r="P44" s="495"/>
      <c r="Q44" s="880"/>
      <c r="R44" s="201"/>
      <c r="S44" s="495"/>
      <c r="T44" s="880"/>
      <c r="U44" s="201"/>
      <c r="V44" s="495"/>
      <c r="W44" s="880"/>
    </row>
    <row r="45" spans="1:23" ht="26.4" hidden="1" x14ac:dyDescent="0.25">
      <c r="A45" s="741"/>
      <c r="B45" s="742"/>
      <c r="C45" s="743" t="s">
        <v>86</v>
      </c>
      <c r="D45" s="610" t="s">
        <v>5531</v>
      </c>
      <c r="E45" s="15" t="s">
        <v>454</v>
      </c>
      <c r="F45" s="15"/>
      <c r="G45" s="461"/>
      <c r="H45" s="471">
        <f t="shared" ref="H45:H53" si="0">F45*G45</f>
        <v>0</v>
      </c>
      <c r="I45" s="15"/>
      <c r="J45" s="461"/>
      <c r="K45" s="518">
        <f t="shared" ref="K45:K53" si="1">I45*J45</f>
        <v>0</v>
      </c>
      <c r="L45" s="201"/>
      <c r="M45" s="495"/>
      <c r="N45" s="470"/>
      <c r="O45" s="201"/>
      <c r="P45" s="495"/>
      <c r="Q45" s="470"/>
      <c r="R45" s="201"/>
      <c r="S45" s="495"/>
      <c r="T45" s="470"/>
      <c r="U45" s="201"/>
      <c r="V45" s="495"/>
      <c r="W45" s="470"/>
    </row>
    <row r="46" spans="1:23" ht="26.4" hidden="1" x14ac:dyDescent="0.25">
      <c r="A46" s="741"/>
      <c r="B46" s="742"/>
      <c r="C46" s="743" t="s">
        <v>89</v>
      </c>
      <c r="D46" s="610" t="s">
        <v>5532</v>
      </c>
      <c r="E46" s="15" t="s">
        <v>454</v>
      </c>
      <c r="F46" s="15"/>
      <c r="G46" s="461"/>
      <c r="H46" s="471">
        <f t="shared" si="0"/>
        <v>0</v>
      </c>
      <c r="I46" s="15"/>
      <c r="J46" s="461"/>
      <c r="K46" s="518">
        <f t="shared" si="1"/>
        <v>0</v>
      </c>
      <c r="L46" s="201"/>
      <c r="M46" s="495"/>
      <c r="N46" s="470"/>
      <c r="O46" s="201"/>
      <c r="P46" s="495"/>
      <c r="Q46" s="470"/>
      <c r="R46" s="201"/>
      <c r="S46" s="495"/>
      <c r="T46" s="470"/>
      <c r="U46" s="201"/>
      <c r="V46" s="495"/>
      <c r="W46" s="470"/>
    </row>
    <row r="47" spans="1:23" ht="26.4" hidden="1" x14ac:dyDescent="0.25">
      <c r="A47" s="741"/>
      <c r="B47" s="742"/>
      <c r="C47" s="743" t="s">
        <v>17</v>
      </c>
      <c r="D47" s="610" t="s">
        <v>5533</v>
      </c>
      <c r="E47" s="15" t="s">
        <v>454</v>
      </c>
      <c r="F47" s="15"/>
      <c r="G47" s="461"/>
      <c r="H47" s="471">
        <f t="shared" si="0"/>
        <v>0</v>
      </c>
      <c r="I47" s="15"/>
      <c r="J47" s="461"/>
      <c r="K47" s="518">
        <f t="shared" si="1"/>
        <v>0</v>
      </c>
      <c r="L47" s="201"/>
      <c r="M47" s="495"/>
      <c r="N47" s="470"/>
      <c r="O47" s="201"/>
      <c r="P47" s="495"/>
      <c r="Q47" s="470"/>
      <c r="R47" s="201"/>
      <c r="S47" s="495"/>
      <c r="T47" s="470"/>
      <c r="U47" s="201"/>
      <c r="V47" s="495"/>
      <c r="W47" s="470"/>
    </row>
    <row r="48" spans="1:23" ht="26.4" hidden="1" x14ac:dyDescent="0.25">
      <c r="A48" s="741"/>
      <c r="B48" s="742"/>
      <c r="C48" s="743" t="s">
        <v>18</v>
      </c>
      <c r="D48" s="610" t="s">
        <v>5534</v>
      </c>
      <c r="E48" s="15" t="s">
        <v>454</v>
      </c>
      <c r="F48" s="15"/>
      <c r="G48" s="461"/>
      <c r="H48" s="471">
        <f t="shared" si="0"/>
        <v>0</v>
      </c>
      <c r="I48" s="15"/>
      <c r="J48" s="461"/>
      <c r="K48" s="518">
        <f t="shared" si="1"/>
        <v>0</v>
      </c>
      <c r="L48" s="201"/>
      <c r="M48" s="495"/>
      <c r="N48" s="470"/>
      <c r="O48" s="201"/>
      <c r="P48" s="495"/>
      <c r="Q48" s="470"/>
      <c r="R48" s="201"/>
      <c r="S48" s="495"/>
      <c r="T48" s="470"/>
      <c r="U48" s="201"/>
      <c r="V48" s="495"/>
      <c r="W48" s="470"/>
    </row>
    <row r="49" spans="1:23" ht="39.6" hidden="1" x14ac:dyDescent="0.25">
      <c r="A49" s="741"/>
      <c r="B49" s="742"/>
      <c r="C49" s="743" t="s">
        <v>19</v>
      </c>
      <c r="D49" s="610" t="s">
        <v>5535</v>
      </c>
      <c r="E49" s="15" t="s">
        <v>454</v>
      </c>
      <c r="F49" s="15"/>
      <c r="G49" s="461"/>
      <c r="H49" s="471">
        <f t="shared" si="0"/>
        <v>0</v>
      </c>
      <c r="I49" s="15"/>
      <c r="J49" s="461"/>
      <c r="K49" s="518">
        <f t="shared" si="1"/>
        <v>0</v>
      </c>
      <c r="L49" s="201"/>
      <c r="M49" s="495"/>
      <c r="N49" s="470"/>
      <c r="O49" s="201"/>
      <c r="P49" s="495"/>
      <c r="Q49" s="470"/>
      <c r="R49" s="201"/>
      <c r="S49" s="495"/>
      <c r="T49" s="470"/>
      <c r="U49" s="201"/>
      <c r="V49" s="495"/>
      <c r="W49" s="470"/>
    </row>
    <row r="50" spans="1:23" ht="26.4" hidden="1" x14ac:dyDescent="0.25">
      <c r="A50" s="741"/>
      <c r="B50" s="742"/>
      <c r="C50" s="743" t="s">
        <v>94</v>
      </c>
      <c r="D50" s="610" t="s">
        <v>5536</v>
      </c>
      <c r="E50" s="15" t="s">
        <v>454</v>
      </c>
      <c r="F50" s="15"/>
      <c r="G50" s="461"/>
      <c r="H50" s="471">
        <f t="shared" si="0"/>
        <v>0</v>
      </c>
      <c r="I50" s="15"/>
      <c r="J50" s="461"/>
      <c r="K50" s="518">
        <f t="shared" si="1"/>
        <v>0</v>
      </c>
      <c r="L50" s="201"/>
      <c r="M50" s="495"/>
      <c r="N50" s="470"/>
      <c r="O50" s="201"/>
      <c r="P50" s="495"/>
      <c r="Q50" s="470"/>
      <c r="R50" s="201"/>
      <c r="S50" s="495"/>
      <c r="T50" s="470"/>
      <c r="U50" s="201"/>
      <c r="V50" s="495"/>
      <c r="W50" s="470"/>
    </row>
    <row r="51" spans="1:23" ht="39.6" x14ac:dyDescent="0.25">
      <c r="A51" s="741"/>
      <c r="B51" s="742"/>
      <c r="C51" s="743" t="s">
        <v>100</v>
      </c>
      <c r="D51" s="610" t="s">
        <v>5519</v>
      </c>
      <c r="E51" s="15" t="s">
        <v>454</v>
      </c>
      <c r="F51" s="15" t="s">
        <v>42</v>
      </c>
      <c r="G51" s="15" t="s">
        <v>43</v>
      </c>
      <c r="H51" s="505">
        <v>125000</v>
      </c>
      <c r="I51" s="15">
        <v>9895</v>
      </c>
      <c r="J51" s="890"/>
      <c r="K51" s="518">
        <f t="shared" si="1"/>
        <v>0</v>
      </c>
      <c r="L51" s="201"/>
      <c r="M51" s="495"/>
      <c r="N51" s="470"/>
      <c r="O51" s="201"/>
      <c r="P51" s="495"/>
      <c r="Q51" s="470"/>
      <c r="R51" s="201"/>
      <c r="S51" s="495"/>
      <c r="T51" s="470"/>
      <c r="U51" s="201"/>
      <c r="V51" s="495"/>
      <c r="W51" s="470"/>
    </row>
    <row r="52" spans="1:23" ht="52.8" hidden="1" x14ac:dyDescent="0.25">
      <c r="A52" s="741"/>
      <c r="B52" s="742"/>
      <c r="C52" s="743" t="s">
        <v>102</v>
      </c>
      <c r="D52" s="610" t="s">
        <v>5527</v>
      </c>
      <c r="E52" s="15" t="s">
        <v>454</v>
      </c>
      <c r="F52" s="15"/>
      <c r="G52" s="461"/>
      <c r="H52" s="471">
        <f t="shared" si="0"/>
        <v>0</v>
      </c>
      <c r="I52" s="15"/>
      <c r="J52" s="461"/>
      <c r="K52" s="518">
        <f t="shared" si="1"/>
        <v>0</v>
      </c>
      <c r="L52" s="201"/>
      <c r="M52" s="495"/>
      <c r="N52" s="470"/>
      <c r="O52" s="201"/>
      <c r="P52" s="495"/>
      <c r="Q52" s="470"/>
      <c r="R52" s="201"/>
      <c r="S52" s="495"/>
      <c r="T52" s="470"/>
      <c r="U52" s="201"/>
      <c r="V52" s="495"/>
      <c r="W52" s="470"/>
    </row>
    <row r="53" spans="1:23" ht="52.8" hidden="1" x14ac:dyDescent="0.25">
      <c r="A53" s="741"/>
      <c r="B53" s="742"/>
      <c r="C53" s="743" t="s">
        <v>104</v>
      </c>
      <c r="D53" s="610" t="s">
        <v>2493</v>
      </c>
      <c r="E53" s="15" t="s">
        <v>454</v>
      </c>
      <c r="F53" s="15"/>
      <c r="G53" s="461"/>
      <c r="H53" s="471">
        <f t="shared" si="0"/>
        <v>0</v>
      </c>
      <c r="I53" s="15"/>
      <c r="J53" s="461"/>
      <c r="K53" s="518">
        <f t="shared" si="1"/>
        <v>0</v>
      </c>
      <c r="L53" s="201"/>
      <c r="M53" s="495"/>
      <c r="N53" s="470"/>
      <c r="O53" s="201"/>
      <c r="P53" s="495"/>
      <c r="Q53" s="470"/>
      <c r="R53" s="201"/>
      <c r="S53" s="495"/>
      <c r="T53" s="470"/>
      <c r="U53" s="201"/>
      <c r="V53" s="495"/>
      <c r="W53" s="470"/>
    </row>
    <row r="54" spans="1:23" ht="26.4" hidden="1" x14ac:dyDescent="0.25">
      <c r="A54" s="741"/>
      <c r="B54" s="742"/>
      <c r="C54" s="743"/>
      <c r="D54" s="937" t="s">
        <v>2490</v>
      </c>
      <c r="E54" s="15"/>
      <c r="F54" s="15"/>
      <c r="G54" s="461"/>
      <c r="H54" s="122"/>
      <c r="I54" s="15"/>
      <c r="J54" s="461"/>
      <c r="K54" s="879"/>
      <c r="L54" s="201"/>
      <c r="M54" s="495"/>
      <c r="N54" s="880"/>
      <c r="O54" s="201"/>
      <c r="P54" s="495"/>
      <c r="Q54" s="880"/>
      <c r="R54" s="201"/>
      <c r="S54" s="495"/>
      <c r="T54" s="880"/>
      <c r="U54" s="201"/>
      <c r="V54" s="495"/>
      <c r="W54" s="880"/>
    </row>
    <row r="55" spans="1:23" hidden="1" x14ac:dyDescent="0.25">
      <c r="A55" s="741"/>
      <c r="B55" s="742" t="s">
        <v>2497</v>
      </c>
      <c r="C55" s="743"/>
      <c r="D55" s="610" t="s">
        <v>2492</v>
      </c>
      <c r="E55" s="15"/>
      <c r="F55" s="15"/>
      <c r="G55" s="461"/>
      <c r="H55" s="122"/>
      <c r="I55" s="15"/>
      <c r="J55" s="461"/>
      <c r="K55" s="879"/>
      <c r="L55" s="201"/>
      <c r="M55" s="495"/>
      <c r="N55" s="880"/>
      <c r="O55" s="201"/>
      <c r="P55" s="495"/>
      <c r="Q55" s="880"/>
      <c r="R55" s="201"/>
      <c r="S55" s="495"/>
      <c r="T55" s="880"/>
      <c r="U55" s="201"/>
      <c r="V55" s="495"/>
      <c r="W55" s="880"/>
    </row>
    <row r="56" spans="1:23" ht="39.6" hidden="1" x14ac:dyDescent="0.25">
      <c r="A56" s="741"/>
      <c r="B56" s="742"/>
      <c r="C56" s="743" t="s">
        <v>86</v>
      </c>
      <c r="D56" s="14" t="s">
        <v>5537</v>
      </c>
      <c r="E56" s="15" t="s">
        <v>619</v>
      </c>
      <c r="F56" s="15"/>
      <c r="G56" s="461"/>
      <c r="H56" s="471">
        <f t="shared" ref="H56:H63" si="2">F56*G56</f>
        <v>0</v>
      </c>
      <c r="I56" s="15"/>
      <c r="J56" s="461"/>
      <c r="K56" s="518">
        <f t="shared" ref="K56:K63" si="3">I56*J56</f>
        <v>0</v>
      </c>
      <c r="L56" s="201"/>
      <c r="M56" s="495"/>
      <c r="N56" s="470"/>
      <c r="O56" s="201"/>
      <c r="P56" s="495"/>
      <c r="Q56" s="470"/>
      <c r="R56" s="201"/>
      <c r="S56" s="495"/>
      <c r="T56" s="470"/>
      <c r="U56" s="201"/>
      <c r="V56" s="495"/>
      <c r="W56" s="470"/>
    </row>
    <row r="57" spans="1:23" ht="26.4" hidden="1" x14ac:dyDescent="0.25">
      <c r="A57" s="741"/>
      <c r="B57" s="742"/>
      <c r="C57" s="743" t="s">
        <v>89</v>
      </c>
      <c r="D57" s="610" t="s">
        <v>5532</v>
      </c>
      <c r="E57" s="15" t="s">
        <v>619</v>
      </c>
      <c r="F57" s="15"/>
      <c r="G57" s="461"/>
      <c r="H57" s="471">
        <f t="shared" si="2"/>
        <v>0</v>
      </c>
      <c r="I57" s="15"/>
      <c r="J57" s="461"/>
      <c r="K57" s="518">
        <f t="shared" si="3"/>
        <v>0</v>
      </c>
      <c r="L57" s="201"/>
      <c r="M57" s="495"/>
      <c r="N57" s="470"/>
      <c r="O57" s="201"/>
      <c r="P57" s="495"/>
      <c r="Q57" s="470"/>
      <c r="R57" s="201"/>
      <c r="S57" s="495"/>
      <c r="T57" s="470"/>
      <c r="U57" s="201"/>
      <c r="V57" s="495"/>
      <c r="W57" s="470"/>
    </row>
    <row r="58" spans="1:23" ht="26.4" hidden="1" x14ac:dyDescent="0.25">
      <c r="A58" s="741"/>
      <c r="B58" s="742"/>
      <c r="C58" s="743" t="s">
        <v>17</v>
      </c>
      <c r="D58" s="610" t="s">
        <v>5538</v>
      </c>
      <c r="E58" s="15" t="s">
        <v>619</v>
      </c>
      <c r="F58" s="15"/>
      <c r="G58" s="461"/>
      <c r="H58" s="471">
        <f t="shared" si="2"/>
        <v>0</v>
      </c>
      <c r="I58" s="15"/>
      <c r="J58" s="461"/>
      <c r="K58" s="518">
        <f t="shared" si="3"/>
        <v>0</v>
      </c>
      <c r="L58" s="201"/>
      <c r="M58" s="495"/>
      <c r="N58" s="470"/>
      <c r="O58" s="201"/>
      <c r="P58" s="495"/>
      <c r="Q58" s="470"/>
      <c r="R58" s="201"/>
      <c r="S58" s="495"/>
      <c r="T58" s="470"/>
      <c r="U58" s="201"/>
      <c r="V58" s="495"/>
      <c r="W58" s="470"/>
    </row>
    <row r="59" spans="1:23" ht="26.4" hidden="1" x14ac:dyDescent="0.25">
      <c r="A59" s="741"/>
      <c r="B59" s="742"/>
      <c r="C59" s="743" t="s">
        <v>18</v>
      </c>
      <c r="D59" s="610" t="s">
        <v>5539</v>
      </c>
      <c r="E59" s="15" t="s">
        <v>619</v>
      </c>
      <c r="F59" s="15"/>
      <c r="G59" s="461"/>
      <c r="H59" s="471">
        <f t="shared" si="2"/>
        <v>0</v>
      </c>
      <c r="I59" s="15"/>
      <c r="J59" s="461"/>
      <c r="K59" s="518">
        <f t="shared" si="3"/>
        <v>0</v>
      </c>
      <c r="L59" s="201"/>
      <c r="M59" s="495"/>
      <c r="N59" s="470"/>
      <c r="O59" s="201"/>
      <c r="P59" s="495"/>
      <c r="Q59" s="470"/>
      <c r="R59" s="201"/>
      <c r="S59" s="495"/>
      <c r="T59" s="470"/>
      <c r="U59" s="201"/>
      <c r="V59" s="495"/>
      <c r="W59" s="470"/>
    </row>
    <row r="60" spans="1:23" ht="26.4" hidden="1" x14ac:dyDescent="0.25">
      <c r="A60" s="741"/>
      <c r="B60" s="742"/>
      <c r="C60" s="743" t="s">
        <v>19</v>
      </c>
      <c r="D60" s="610" t="s">
        <v>5540</v>
      </c>
      <c r="E60" s="15" t="s">
        <v>619</v>
      </c>
      <c r="F60" s="15">
        <v>0</v>
      </c>
      <c r="G60" s="461">
        <v>2900</v>
      </c>
      <c r="H60" s="471">
        <f t="shared" si="2"/>
        <v>0</v>
      </c>
      <c r="I60" s="15">
        <v>0</v>
      </c>
      <c r="J60" s="461"/>
      <c r="K60" s="518">
        <f t="shared" si="3"/>
        <v>0</v>
      </c>
      <c r="L60" s="201"/>
      <c r="M60" s="495"/>
      <c r="N60" s="470"/>
      <c r="O60" s="201"/>
      <c r="P60" s="495"/>
      <c r="Q60" s="470"/>
      <c r="R60" s="201"/>
      <c r="S60" s="495"/>
      <c r="T60" s="470"/>
      <c r="U60" s="201"/>
      <c r="V60" s="495"/>
      <c r="W60" s="470"/>
    </row>
    <row r="61" spans="1:23" ht="39.6" hidden="1" x14ac:dyDescent="0.25">
      <c r="A61" s="741"/>
      <c r="B61" s="742"/>
      <c r="C61" s="743" t="s">
        <v>94</v>
      </c>
      <c r="D61" s="610" t="s">
        <v>5541</v>
      </c>
      <c r="E61" s="15" t="s">
        <v>619</v>
      </c>
      <c r="F61" s="15"/>
      <c r="G61" s="461"/>
      <c r="H61" s="471">
        <f t="shared" si="2"/>
        <v>0</v>
      </c>
      <c r="I61" s="15"/>
      <c r="J61" s="461"/>
      <c r="K61" s="518">
        <f t="shared" si="3"/>
        <v>0</v>
      </c>
      <c r="L61" s="201"/>
      <c r="M61" s="495"/>
      <c r="N61" s="470"/>
      <c r="O61" s="201"/>
      <c r="P61" s="495"/>
      <c r="Q61" s="470"/>
      <c r="R61" s="201"/>
      <c r="S61" s="495"/>
      <c r="T61" s="470"/>
      <c r="U61" s="201"/>
      <c r="V61" s="495"/>
      <c r="W61" s="470"/>
    </row>
    <row r="62" spans="1:23" ht="52.8" hidden="1" x14ac:dyDescent="0.25">
      <c r="A62" s="741"/>
      <c r="B62" s="742"/>
      <c r="C62" s="743" t="s">
        <v>100</v>
      </c>
      <c r="D62" s="14" t="s">
        <v>5527</v>
      </c>
      <c r="E62" s="15" t="s">
        <v>619</v>
      </c>
      <c r="F62" s="15"/>
      <c r="G62" s="461"/>
      <c r="H62" s="471">
        <f t="shared" si="2"/>
        <v>0</v>
      </c>
      <c r="I62" s="15"/>
      <c r="J62" s="461"/>
      <c r="K62" s="518">
        <f t="shared" si="3"/>
        <v>0</v>
      </c>
      <c r="L62" s="201"/>
      <c r="M62" s="495"/>
      <c r="N62" s="470"/>
      <c r="O62" s="201"/>
      <c r="P62" s="495"/>
      <c r="Q62" s="470"/>
      <c r="R62" s="201"/>
      <c r="S62" s="495"/>
      <c r="T62" s="470"/>
      <c r="U62" s="201"/>
      <c r="V62" s="495"/>
      <c r="W62" s="470"/>
    </row>
    <row r="63" spans="1:23" ht="52.8" hidden="1" x14ac:dyDescent="0.25">
      <c r="A63" s="741"/>
      <c r="B63" s="742"/>
      <c r="C63" s="743" t="s">
        <v>102</v>
      </c>
      <c r="D63" s="14" t="s">
        <v>2493</v>
      </c>
      <c r="E63" s="15" t="s">
        <v>619</v>
      </c>
      <c r="F63" s="15"/>
      <c r="G63" s="461"/>
      <c r="H63" s="471">
        <f t="shared" si="2"/>
        <v>0</v>
      </c>
      <c r="I63" s="15"/>
      <c r="J63" s="461"/>
      <c r="K63" s="518">
        <f t="shared" si="3"/>
        <v>0</v>
      </c>
      <c r="L63" s="938"/>
      <c r="M63" s="939"/>
      <c r="N63" s="470"/>
      <c r="O63" s="201"/>
      <c r="P63" s="495"/>
      <c r="Q63" s="470"/>
      <c r="R63" s="201"/>
      <c r="S63" s="495"/>
      <c r="T63" s="470"/>
      <c r="U63" s="201"/>
      <c r="V63" s="495"/>
      <c r="W63" s="470"/>
    </row>
    <row r="64" spans="1:23" ht="26.4" hidden="1" x14ac:dyDescent="0.25">
      <c r="A64" s="741"/>
      <c r="B64" s="742"/>
      <c r="C64" s="743"/>
      <c r="D64" s="937" t="s">
        <v>2490</v>
      </c>
      <c r="E64" s="132"/>
      <c r="F64" s="15"/>
      <c r="G64" s="461"/>
      <c r="H64" s="122"/>
      <c r="I64" s="15"/>
      <c r="J64" s="461"/>
      <c r="K64" s="879"/>
      <c r="L64" s="201"/>
      <c r="M64" s="495"/>
      <c r="N64" s="880"/>
      <c r="O64" s="201"/>
      <c r="P64" s="495"/>
      <c r="Q64" s="880"/>
      <c r="R64" s="201"/>
      <c r="S64" s="495"/>
      <c r="T64" s="880"/>
      <c r="U64" s="201"/>
      <c r="V64" s="495"/>
      <c r="W64" s="880"/>
    </row>
    <row r="65" spans="1:23" ht="52.8" x14ac:dyDescent="0.25">
      <c r="A65" s="741" t="s">
        <v>2498</v>
      </c>
      <c r="B65" s="742"/>
      <c r="C65" s="743"/>
      <c r="D65" s="607" t="s">
        <v>2499</v>
      </c>
      <c r="E65" s="15" t="s">
        <v>619</v>
      </c>
      <c r="F65" s="15"/>
      <c r="G65" s="461"/>
      <c r="H65" s="471">
        <f>F65*G65</f>
        <v>0</v>
      </c>
      <c r="I65" s="15">
        <v>9</v>
      </c>
      <c r="J65" s="890"/>
      <c r="K65" s="518">
        <f>I65*J65</f>
        <v>0</v>
      </c>
      <c r="L65" s="201"/>
      <c r="M65" s="495"/>
      <c r="N65" s="470"/>
      <c r="O65" s="201"/>
      <c r="P65" s="495"/>
      <c r="Q65" s="470"/>
      <c r="R65" s="201"/>
      <c r="S65" s="495"/>
      <c r="T65" s="470"/>
      <c r="U65" s="201"/>
      <c r="V65" s="495"/>
      <c r="W65" s="470"/>
    </row>
    <row r="66" spans="1:23" ht="26.4" hidden="1" x14ac:dyDescent="0.25">
      <c r="A66" s="741" t="s">
        <v>2500</v>
      </c>
      <c r="B66" s="742"/>
      <c r="C66" s="743"/>
      <c r="D66" s="607" t="s">
        <v>2501</v>
      </c>
      <c r="E66" s="132"/>
      <c r="F66" s="15"/>
      <c r="G66" s="461"/>
      <c r="H66" s="122"/>
      <c r="I66" s="15"/>
      <c r="J66" s="461"/>
      <c r="K66" s="879"/>
      <c r="L66" s="201"/>
      <c r="M66" s="495"/>
      <c r="N66" s="880"/>
      <c r="O66" s="201"/>
      <c r="P66" s="495"/>
      <c r="Q66" s="880"/>
      <c r="R66" s="201"/>
      <c r="S66" s="495"/>
      <c r="T66" s="880"/>
      <c r="U66" s="201"/>
      <c r="V66" s="495"/>
      <c r="W66" s="880"/>
    </row>
    <row r="67" spans="1:23" ht="52.8" hidden="1" x14ac:dyDescent="0.25">
      <c r="A67" s="741"/>
      <c r="B67" s="742" t="s">
        <v>2502</v>
      </c>
      <c r="C67" s="743"/>
      <c r="D67" s="610" t="s">
        <v>5542</v>
      </c>
      <c r="E67" s="15" t="s">
        <v>454</v>
      </c>
      <c r="F67" s="15"/>
      <c r="G67" s="461"/>
      <c r="H67" s="471">
        <f>F67*G67</f>
        <v>0</v>
      </c>
      <c r="I67" s="15"/>
      <c r="J67" s="461"/>
      <c r="K67" s="518">
        <f>I67*J67</f>
        <v>0</v>
      </c>
      <c r="L67" s="201"/>
      <c r="M67" s="495"/>
      <c r="N67" s="470"/>
      <c r="O67" s="201"/>
      <c r="P67" s="495"/>
      <c r="Q67" s="470"/>
      <c r="R67" s="201"/>
      <c r="S67" s="495"/>
      <c r="T67" s="470"/>
      <c r="U67" s="201"/>
      <c r="V67" s="495"/>
      <c r="W67" s="470"/>
    </row>
    <row r="68" spans="1:23" ht="52.8" hidden="1" x14ac:dyDescent="0.25">
      <c r="A68" s="741"/>
      <c r="B68" s="742" t="s">
        <v>2503</v>
      </c>
      <c r="C68" s="743"/>
      <c r="D68" s="610" t="s">
        <v>5543</v>
      </c>
      <c r="E68" s="15" t="s">
        <v>619</v>
      </c>
      <c r="F68" s="15"/>
      <c r="G68" s="461"/>
      <c r="H68" s="471">
        <f>F68*G68</f>
        <v>0</v>
      </c>
      <c r="I68" s="15"/>
      <c r="J68" s="461">
        <v>1600</v>
      </c>
      <c r="K68" s="518">
        <f>I68*J68</f>
        <v>0</v>
      </c>
      <c r="L68" s="201"/>
      <c r="M68" s="495"/>
      <c r="N68" s="470"/>
      <c r="O68" s="201"/>
      <c r="P68" s="495"/>
      <c r="Q68" s="470"/>
      <c r="R68" s="201"/>
      <c r="S68" s="495"/>
      <c r="T68" s="470"/>
      <c r="U68" s="201"/>
      <c r="V68" s="495"/>
      <c r="W68" s="470"/>
    </row>
    <row r="69" spans="1:23" hidden="1" x14ac:dyDescent="0.25">
      <c r="A69" s="741" t="s">
        <v>2504</v>
      </c>
      <c r="B69" s="742"/>
      <c r="C69" s="743"/>
      <c r="D69" s="607" t="s">
        <v>2505</v>
      </c>
      <c r="E69" s="132"/>
      <c r="F69" s="15"/>
      <c r="G69" s="461"/>
      <c r="H69" s="122"/>
      <c r="I69" s="15"/>
      <c r="J69" s="461"/>
      <c r="K69" s="879"/>
      <c r="L69" s="201"/>
      <c r="M69" s="495"/>
      <c r="N69" s="880"/>
      <c r="O69" s="201"/>
      <c r="P69" s="495"/>
      <c r="Q69" s="880"/>
      <c r="R69" s="201"/>
      <c r="S69" s="495"/>
      <c r="T69" s="880"/>
      <c r="U69" s="201"/>
      <c r="V69" s="495"/>
      <c r="W69" s="880"/>
    </row>
    <row r="70" spans="1:23" ht="39.6" hidden="1" x14ac:dyDescent="0.25">
      <c r="A70" s="741"/>
      <c r="B70" s="742" t="s">
        <v>2506</v>
      </c>
      <c r="C70" s="743"/>
      <c r="D70" s="610" t="s">
        <v>5544</v>
      </c>
      <c r="E70" s="15" t="s">
        <v>619</v>
      </c>
      <c r="F70" s="15">
        <v>0</v>
      </c>
      <c r="G70" s="461">
        <v>1400</v>
      </c>
      <c r="H70" s="471">
        <f>F70*G70</f>
        <v>0</v>
      </c>
      <c r="I70" s="15">
        <v>0</v>
      </c>
      <c r="J70" s="461">
        <v>1400</v>
      </c>
      <c r="K70" s="518">
        <f>I70*J70</f>
        <v>0</v>
      </c>
      <c r="L70" s="201"/>
      <c r="M70" s="495"/>
      <c r="N70" s="470"/>
      <c r="O70" s="201"/>
      <c r="P70" s="495"/>
      <c r="Q70" s="470"/>
      <c r="R70" s="201"/>
      <c r="S70" s="495"/>
      <c r="T70" s="470"/>
      <c r="U70" s="201"/>
      <c r="V70" s="495"/>
      <c r="W70" s="470"/>
    </row>
    <row r="71" spans="1:23" ht="66" hidden="1" x14ac:dyDescent="0.25">
      <c r="A71" s="741"/>
      <c r="B71" s="742" t="s">
        <v>2507</v>
      </c>
      <c r="C71" s="743"/>
      <c r="D71" s="610" t="s">
        <v>5545</v>
      </c>
      <c r="E71" s="15" t="s">
        <v>619</v>
      </c>
      <c r="F71" s="15"/>
      <c r="G71" s="461"/>
      <c r="H71" s="471">
        <f>F71*G71</f>
        <v>0</v>
      </c>
      <c r="I71" s="15"/>
      <c r="J71" s="461"/>
      <c r="K71" s="518">
        <f>I71*J71</f>
        <v>0</v>
      </c>
      <c r="L71" s="201"/>
      <c r="M71" s="495"/>
      <c r="N71" s="470"/>
      <c r="O71" s="201"/>
      <c r="P71" s="495"/>
      <c r="Q71" s="470"/>
      <c r="R71" s="201"/>
      <c r="S71" s="495"/>
      <c r="T71" s="470"/>
      <c r="U71" s="201"/>
      <c r="V71" s="495"/>
      <c r="W71" s="470"/>
    </row>
    <row r="72" spans="1:23" ht="26.4" hidden="1" x14ac:dyDescent="0.25">
      <c r="A72" s="741" t="s">
        <v>2508</v>
      </c>
      <c r="B72" s="742"/>
      <c r="C72" s="743"/>
      <c r="D72" s="27" t="s">
        <v>5546</v>
      </c>
      <c r="E72" s="15"/>
      <c r="F72" s="15"/>
      <c r="G72" s="461"/>
      <c r="H72" s="122"/>
      <c r="I72" s="15"/>
      <c r="J72" s="461"/>
      <c r="K72" s="879"/>
      <c r="L72" s="201"/>
      <c r="M72" s="495"/>
      <c r="N72" s="880"/>
      <c r="O72" s="201"/>
      <c r="P72" s="495"/>
      <c r="Q72" s="880"/>
      <c r="R72" s="201"/>
      <c r="S72" s="495"/>
      <c r="T72" s="880"/>
      <c r="U72" s="201"/>
      <c r="V72" s="495"/>
      <c r="W72" s="880"/>
    </row>
    <row r="73" spans="1:23" ht="15.6" hidden="1" x14ac:dyDescent="0.25">
      <c r="A73" s="741"/>
      <c r="B73" s="742" t="s">
        <v>2509</v>
      </c>
      <c r="C73" s="743"/>
      <c r="D73" s="610" t="s">
        <v>2510</v>
      </c>
      <c r="E73" s="15" t="s">
        <v>454</v>
      </c>
      <c r="F73" s="15"/>
      <c r="G73" s="461"/>
      <c r="H73" s="471">
        <f>F73*G73</f>
        <v>0</v>
      </c>
      <c r="I73" s="15"/>
      <c r="J73" s="461"/>
      <c r="K73" s="518">
        <f>I73*J73</f>
        <v>0</v>
      </c>
      <c r="L73" s="201"/>
      <c r="M73" s="495"/>
      <c r="N73" s="470"/>
      <c r="O73" s="201"/>
      <c r="P73" s="495"/>
      <c r="Q73" s="470"/>
      <c r="R73" s="201"/>
      <c r="S73" s="495"/>
      <c r="T73" s="470"/>
      <c r="U73" s="201"/>
      <c r="V73" s="495"/>
      <c r="W73" s="470"/>
    </row>
    <row r="74" spans="1:23" ht="15.6" hidden="1" x14ac:dyDescent="0.25">
      <c r="A74" s="741"/>
      <c r="B74" s="742" t="s">
        <v>2511</v>
      </c>
      <c r="C74" s="743"/>
      <c r="D74" s="610" t="s">
        <v>2512</v>
      </c>
      <c r="E74" s="15" t="s">
        <v>454</v>
      </c>
      <c r="F74" s="15"/>
      <c r="G74" s="461"/>
      <c r="H74" s="471">
        <f>F74*G74</f>
        <v>0</v>
      </c>
      <c r="I74" s="15"/>
      <c r="J74" s="461"/>
      <c r="K74" s="518">
        <f>I74*J74</f>
        <v>0</v>
      </c>
      <c r="L74" s="201"/>
      <c r="M74" s="495"/>
      <c r="N74" s="470"/>
      <c r="O74" s="201"/>
      <c r="P74" s="495"/>
      <c r="Q74" s="470"/>
      <c r="R74" s="201"/>
      <c r="S74" s="495"/>
      <c r="T74" s="470"/>
      <c r="U74" s="201"/>
      <c r="V74" s="495"/>
      <c r="W74" s="470"/>
    </row>
    <row r="75" spans="1:23" x14ac:dyDescent="0.25">
      <c r="A75" s="741" t="s">
        <v>2513</v>
      </c>
      <c r="B75" s="742"/>
      <c r="C75" s="743"/>
      <c r="D75" s="607" t="s">
        <v>2514</v>
      </c>
      <c r="E75" s="15"/>
      <c r="F75" s="15"/>
      <c r="G75" s="461"/>
      <c r="H75" s="122"/>
      <c r="I75" s="15"/>
      <c r="J75" s="461"/>
      <c r="K75" s="879"/>
      <c r="L75" s="201"/>
      <c r="M75" s="495"/>
      <c r="N75" s="880"/>
      <c r="O75" s="201"/>
      <c r="P75" s="495"/>
      <c r="Q75" s="880"/>
      <c r="R75" s="201"/>
      <c r="S75" s="495"/>
      <c r="T75" s="880"/>
      <c r="U75" s="201"/>
      <c r="V75" s="495"/>
      <c r="W75" s="880"/>
    </row>
    <row r="76" spans="1:23" x14ac:dyDescent="0.25">
      <c r="A76" s="741"/>
      <c r="B76" s="742" t="s">
        <v>2515</v>
      </c>
      <c r="C76" s="743"/>
      <c r="D76" s="610" t="s">
        <v>5469</v>
      </c>
      <c r="E76" s="15" t="s">
        <v>619</v>
      </c>
      <c r="F76" s="15"/>
      <c r="G76" s="461"/>
      <c r="H76" s="471">
        <f t="shared" ref="H76:H81" si="4">F76*G76</f>
        <v>0</v>
      </c>
      <c r="I76" s="15">
        <f>+'C9.1'!I51/10*0.01+0.105</f>
        <v>10</v>
      </c>
      <c r="J76" s="890"/>
      <c r="K76" s="518">
        <f t="shared" ref="K76:K81" si="5">I76*J76</f>
        <v>0</v>
      </c>
      <c r="L76" s="201"/>
      <c r="M76" s="495"/>
      <c r="N76" s="470"/>
      <c r="O76" s="201"/>
      <c r="P76" s="495"/>
      <c r="Q76" s="470"/>
      <c r="R76" s="201"/>
      <c r="S76" s="495"/>
      <c r="T76" s="470"/>
      <c r="U76" s="201"/>
      <c r="V76" s="495"/>
      <c r="W76" s="470"/>
    </row>
    <row r="77" spans="1:23" x14ac:dyDescent="0.25">
      <c r="A77" s="741"/>
      <c r="B77" s="742" t="s">
        <v>2516</v>
      </c>
      <c r="C77" s="743"/>
      <c r="D77" s="610" t="s">
        <v>2517</v>
      </c>
      <c r="E77" s="15" t="s">
        <v>619</v>
      </c>
      <c r="F77" s="15"/>
      <c r="G77" s="461"/>
      <c r="H77" s="471">
        <f t="shared" si="4"/>
        <v>0</v>
      </c>
      <c r="I77" s="15">
        <v>30</v>
      </c>
      <c r="J77" s="890"/>
      <c r="K77" s="518">
        <f t="shared" si="5"/>
        <v>0</v>
      </c>
      <c r="L77" s="201"/>
      <c r="M77" s="495"/>
      <c r="N77" s="470"/>
      <c r="O77" s="201"/>
      <c r="P77" s="495"/>
      <c r="Q77" s="470"/>
      <c r="R77" s="201"/>
      <c r="S77" s="495"/>
      <c r="T77" s="470"/>
      <c r="U77" s="201"/>
      <c r="V77" s="495"/>
      <c r="W77" s="470"/>
    </row>
    <row r="78" spans="1:23" ht="26.4" hidden="1" x14ac:dyDescent="0.25">
      <c r="A78" s="741"/>
      <c r="B78" s="742" t="s">
        <v>2518</v>
      </c>
      <c r="C78" s="743"/>
      <c r="D78" s="610" t="s">
        <v>5547</v>
      </c>
      <c r="E78" s="15" t="s">
        <v>619</v>
      </c>
      <c r="F78" s="15"/>
      <c r="G78" s="461"/>
      <c r="H78" s="471">
        <f t="shared" si="4"/>
        <v>0</v>
      </c>
      <c r="I78" s="15"/>
      <c r="J78" s="461"/>
      <c r="K78" s="518">
        <f t="shared" si="5"/>
        <v>0</v>
      </c>
      <c r="L78" s="201"/>
      <c r="M78" s="495"/>
      <c r="N78" s="470"/>
      <c r="O78" s="201"/>
      <c r="P78" s="495"/>
      <c r="Q78" s="470"/>
      <c r="R78" s="201"/>
      <c r="S78" s="495"/>
      <c r="T78" s="470"/>
      <c r="U78" s="201"/>
      <c r="V78" s="495"/>
      <c r="W78" s="470"/>
    </row>
    <row r="79" spans="1:23" hidden="1" x14ac:dyDescent="0.25">
      <c r="A79" s="741"/>
      <c r="B79" s="742" t="s">
        <v>2519</v>
      </c>
      <c r="C79" s="743"/>
      <c r="D79" s="610" t="s">
        <v>5548</v>
      </c>
      <c r="E79" s="15" t="s">
        <v>619</v>
      </c>
      <c r="F79" s="15"/>
      <c r="G79" s="461"/>
      <c r="H79" s="471">
        <f t="shared" si="4"/>
        <v>0</v>
      </c>
      <c r="I79" s="15"/>
      <c r="J79" s="461"/>
      <c r="K79" s="518">
        <f t="shared" si="5"/>
        <v>0</v>
      </c>
      <c r="L79" s="201"/>
      <c r="M79" s="495"/>
      <c r="N79" s="470"/>
      <c r="O79" s="201"/>
      <c r="P79" s="495"/>
      <c r="Q79" s="470"/>
      <c r="R79" s="201"/>
      <c r="S79" s="495"/>
      <c r="T79" s="470"/>
      <c r="U79" s="201"/>
      <c r="V79" s="495"/>
      <c r="W79" s="470"/>
    </row>
    <row r="80" spans="1:23" hidden="1" x14ac:dyDescent="0.25">
      <c r="A80" s="741"/>
      <c r="B80" s="742" t="s">
        <v>2520</v>
      </c>
      <c r="C80" s="743"/>
      <c r="D80" s="610" t="s">
        <v>2521</v>
      </c>
      <c r="E80" s="15" t="s">
        <v>619</v>
      </c>
      <c r="F80" s="15"/>
      <c r="G80" s="461"/>
      <c r="H80" s="471">
        <f t="shared" si="4"/>
        <v>0</v>
      </c>
      <c r="I80" s="15"/>
      <c r="J80" s="461"/>
      <c r="K80" s="518">
        <f t="shared" si="5"/>
        <v>0</v>
      </c>
      <c r="L80" s="201"/>
      <c r="M80" s="495"/>
      <c r="N80" s="470"/>
      <c r="O80" s="201"/>
      <c r="P80" s="495"/>
      <c r="Q80" s="470"/>
      <c r="R80" s="201"/>
      <c r="S80" s="495"/>
      <c r="T80" s="470"/>
      <c r="U80" s="201"/>
      <c r="V80" s="495"/>
      <c r="W80" s="470"/>
    </row>
    <row r="81" spans="1:23" ht="14.25" hidden="1" customHeight="1" x14ac:dyDescent="0.25">
      <c r="A81" s="741"/>
      <c r="B81" s="742" t="s">
        <v>2522</v>
      </c>
      <c r="C81" s="743"/>
      <c r="D81" s="610" t="s">
        <v>5549</v>
      </c>
      <c r="E81" s="15" t="s">
        <v>619</v>
      </c>
      <c r="F81" s="15"/>
      <c r="G81" s="461"/>
      <c r="H81" s="471">
        <f t="shared" si="4"/>
        <v>0</v>
      </c>
      <c r="I81" s="15"/>
      <c r="J81" s="461"/>
      <c r="K81" s="518">
        <f t="shared" si="5"/>
        <v>0</v>
      </c>
      <c r="L81" s="201"/>
      <c r="M81" s="495"/>
      <c r="N81" s="470"/>
      <c r="O81" s="201"/>
      <c r="P81" s="495"/>
      <c r="Q81" s="470"/>
      <c r="R81" s="201"/>
      <c r="S81" s="495"/>
      <c r="T81" s="470"/>
      <c r="U81" s="201"/>
      <c r="V81" s="495"/>
      <c r="W81" s="470"/>
    </row>
    <row r="82" spans="1:23" ht="26.4" hidden="1" x14ac:dyDescent="0.25">
      <c r="A82" s="741" t="s">
        <v>2523</v>
      </c>
      <c r="B82" s="742"/>
      <c r="C82" s="743"/>
      <c r="D82" s="607" t="s">
        <v>5550</v>
      </c>
      <c r="E82" s="15"/>
      <c r="F82" s="15"/>
      <c r="G82" s="461"/>
      <c r="H82" s="122"/>
      <c r="I82" s="15"/>
      <c r="J82" s="461"/>
      <c r="K82" s="879"/>
      <c r="L82" s="201"/>
      <c r="M82" s="495"/>
      <c r="N82" s="880"/>
      <c r="O82" s="201"/>
      <c r="P82" s="495"/>
      <c r="Q82" s="880"/>
      <c r="R82" s="201"/>
      <c r="S82" s="495"/>
      <c r="T82" s="880"/>
      <c r="U82" s="201"/>
      <c r="V82" s="495"/>
      <c r="W82" s="880"/>
    </row>
    <row r="83" spans="1:23" ht="15.6" hidden="1" x14ac:dyDescent="0.25">
      <c r="A83" s="741"/>
      <c r="B83" s="742" t="s">
        <v>2524</v>
      </c>
      <c r="C83" s="743"/>
      <c r="D83" s="610" t="s">
        <v>2496</v>
      </c>
      <c r="E83" s="15" t="s">
        <v>454</v>
      </c>
      <c r="F83" s="15"/>
      <c r="G83" s="461"/>
      <c r="H83" s="471">
        <f>F83*G83</f>
        <v>0</v>
      </c>
      <c r="I83" s="15"/>
      <c r="J83" s="461"/>
      <c r="K83" s="518">
        <f>I83*J83</f>
        <v>0</v>
      </c>
      <c r="L83" s="201"/>
      <c r="M83" s="495"/>
      <c r="N83" s="470"/>
      <c r="O83" s="201"/>
      <c r="P83" s="495"/>
      <c r="Q83" s="470"/>
      <c r="R83" s="201"/>
      <c r="S83" s="495"/>
      <c r="T83" s="470"/>
      <c r="U83" s="201"/>
      <c r="V83" s="495"/>
      <c r="W83" s="470"/>
    </row>
    <row r="84" spans="1:23" hidden="1" x14ac:dyDescent="0.25">
      <c r="A84" s="741"/>
      <c r="B84" s="742" t="s">
        <v>2525</v>
      </c>
      <c r="C84" s="743"/>
      <c r="D84" s="610" t="s">
        <v>2526</v>
      </c>
      <c r="E84" s="15" t="s">
        <v>619</v>
      </c>
      <c r="F84" s="15"/>
      <c r="G84" s="461"/>
      <c r="H84" s="471">
        <f>F84*G84</f>
        <v>0</v>
      </c>
      <c r="I84" s="15"/>
      <c r="J84" s="461"/>
      <c r="K84" s="518">
        <f>I84*J84</f>
        <v>0</v>
      </c>
      <c r="L84" s="201"/>
      <c r="M84" s="495"/>
      <c r="N84" s="470"/>
      <c r="O84" s="201"/>
      <c r="P84" s="495"/>
      <c r="Q84" s="470"/>
      <c r="R84" s="201"/>
      <c r="S84" s="495"/>
      <c r="T84" s="470"/>
      <c r="U84" s="201"/>
      <c r="V84" s="495"/>
      <c r="W84" s="470"/>
    </row>
    <row r="85" spans="1:23" ht="15.6" hidden="1" x14ac:dyDescent="0.25">
      <c r="A85" s="741" t="s">
        <v>2527</v>
      </c>
      <c r="B85" s="742"/>
      <c r="C85" s="743"/>
      <c r="D85" s="610" t="s">
        <v>5551</v>
      </c>
      <c r="E85" s="15" t="s">
        <v>454</v>
      </c>
      <c r="F85" s="15"/>
      <c r="G85" s="461"/>
      <c r="H85" s="471">
        <f>F85*G85</f>
        <v>0</v>
      </c>
      <c r="I85" s="15"/>
      <c r="J85" s="461"/>
      <c r="K85" s="518">
        <f>I85*J85</f>
        <v>0</v>
      </c>
      <c r="L85" s="201"/>
      <c r="M85" s="495"/>
      <c r="N85" s="470"/>
      <c r="O85" s="201"/>
      <c r="P85" s="495"/>
      <c r="Q85" s="470"/>
      <c r="R85" s="201"/>
      <c r="S85" s="495"/>
      <c r="T85" s="470"/>
      <c r="U85" s="201"/>
      <c r="V85" s="495"/>
      <c r="W85" s="470"/>
    </row>
    <row r="86" spans="1:23" x14ac:dyDescent="0.25">
      <c r="A86" s="741" t="s">
        <v>2528</v>
      </c>
      <c r="B86" s="132"/>
      <c r="C86" s="743"/>
      <c r="D86" s="607" t="s">
        <v>2529</v>
      </c>
      <c r="E86" s="15"/>
      <c r="F86" s="15"/>
      <c r="G86" s="461"/>
      <c r="H86" s="122"/>
      <c r="I86" s="15"/>
      <c r="J86" s="461"/>
      <c r="K86" s="879"/>
      <c r="L86" s="201"/>
      <c r="M86" s="495"/>
      <c r="N86" s="880"/>
      <c r="O86" s="201"/>
      <c r="P86" s="495"/>
      <c r="Q86" s="880"/>
      <c r="R86" s="201"/>
      <c r="S86" s="495"/>
      <c r="T86" s="880"/>
      <c r="U86" s="201"/>
      <c r="V86" s="495"/>
      <c r="W86" s="880"/>
    </row>
    <row r="87" spans="1:23" hidden="1" x14ac:dyDescent="0.25">
      <c r="A87" s="741"/>
      <c r="B87" s="742" t="s">
        <v>2530</v>
      </c>
      <c r="C87" s="743"/>
      <c r="D87" s="610" t="s">
        <v>2531</v>
      </c>
      <c r="E87" s="15" t="s">
        <v>351</v>
      </c>
      <c r="F87" s="15"/>
      <c r="G87" s="461"/>
      <c r="H87" s="471">
        <f>F87*G87</f>
        <v>0</v>
      </c>
      <c r="I87" s="15"/>
      <c r="J87" s="461"/>
      <c r="K87" s="518">
        <f>I87*J87</f>
        <v>0</v>
      </c>
      <c r="L87" s="201"/>
      <c r="M87" s="495"/>
      <c r="N87" s="470"/>
      <c r="O87" s="201"/>
      <c r="P87" s="495"/>
      <c r="Q87" s="470"/>
      <c r="R87" s="201"/>
      <c r="S87" s="495"/>
      <c r="T87" s="470"/>
      <c r="U87" s="201"/>
      <c r="V87" s="495"/>
      <c r="W87" s="470"/>
    </row>
    <row r="88" spans="1:23" x14ac:dyDescent="0.25">
      <c r="A88" s="741"/>
      <c r="B88" s="742" t="s">
        <v>2532</v>
      </c>
      <c r="C88" s="743"/>
      <c r="D88" s="610" t="s">
        <v>2533</v>
      </c>
      <c r="E88" s="15" t="s">
        <v>351</v>
      </c>
      <c r="F88" s="15"/>
      <c r="G88" s="461"/>
      <c r="H88" s="471">
        <f>F88*G88</f>
        <v>0</v>
      </c>
      <c r="I88" s="15">
        <v>30</v>
      </c>
      <c r="J88" s="890"/>
      <c r="K88" s="518">
        <f>I88*J88</f>
        <v>0</v>
      </c>
      <c r="L88" s="201"/>
      <c r="M88" s="495"/>
      <c r="N88" s="470"/>
      <c r="O88" s="201"/>
      <c r="P88" s="495"/>
      <c r="Q88" s="470"/>
      <c r="R88" s="201"/>
      <c r="S88" s="495"/>
      <c r="T88" s="470"/>
      <c r="U88" s="201"/>
      <c r="V88" s="495"/>
      <c r="W88" s="470"/>
    </row>
    <row r="89" spans="1:23" ht="26.4" hidden="1" x14ac:dyDescent="0.25">
      <c r="A89" s="741" t="s">
        <v>2534</v>
      </c>
      <c r="B89" s="742"/>
      <c r="C89" s="743"/>
      <c r="D89" s="607" t="s">
        <v>2535</v>
      </c>
      <c r="E89" s="15"/>
      <c r="F89" s="15"/>
      <c r="G89" s="461"/>
      <c r="H89" s="122"/>
      <c r="I89" s="15"/>
      <c r="J89" s="461"/>
      <c r="K89" s="879"/>
      <c r="L89" s="201"/>
      <c r="M89" s="495"/>
      <c r="N89" s="880"/>
      <c r="O89" s="201"/>
      <c r="P89" s="495"/>
      <c r="Q89" s="880"/>
      <c r="R89" s="201"/>
      <c r="S89" s="495"/>
      <c r="T89" s="880"/>
      <c r="U89" s="201"/>
      <c r="V89" s="495"/>
      <c r="W89" s="880"/>
    </row>
    <row r="90" spans="1:23" ht="52.8" hidden="1" x14ac:dyDescent="0.25">
      <c r="A90" s="741"/>
      <c r="B90" s="742" t="s">
        <v>2536</v>
      </c>
      <c r="C90" s="743"/>
      <c r="D90" s="610" t="s">
        <v>5552</v>
      </c>
      <c r="E90" s="15" t="s">
        <v>351</v>
      </c>
      <c r="F90" s="15"/>
      <c r="G90" s="461"/>
      <c r="H90" s="471">
        <f>F90*G90</f>
        <v>0</v>
      </c>
      <c r="I90" s="15"/>
      <c r="J90" s="461"/>
      <c r="K90" s="518">
        <f>I90*J90</f>
        <v>0</v>
      </c>
      <c r="L90" s="201"/>
      <c r="M90" s="495"/>
      <c r="N90" s="470"/>
      <c r="O90" s="201"/>
      <c r="P90" s="495"/>
      <c r="Q90" s="470"/>
      <c r="R90" s="201"/>
      <c r="S90" s="495"/>
      <c r="T90" s="470"/>
      <c r="U90" s="201"/>
      <c r="V90" s="495"/>
      <c r="W90" s="470"/>
    </row>
    <row r="91" spans="1:23" ht="26.4" hidden="1" x14ac:dyDescent="0.25">
      <c r="A91" s="741"/>
      <c r="B91" s="742" t="s">
        <v>2537</v>
      </c>
      <c r="C91" s="743"/>
      <c r="D91" s="610" t="s">
        <v>2538</v>
      </c>
      <c r="E91" s="15" t="s">
        <v>2539</v>
      </c>
      <c r="F91" s="15"/>
      <c r="G91" s="461"/>
      <c r="H91" s="471">
        <f>F91*G91</f>
        <v>0</v>
      </c>
      <c r="I91" s="15"/>
      <c r="J91" s="461"/>
      <c r="K91" s="518">
        <f>I91*J91</f>
        <v>0</v>
      </c>
      <c r="L91" s="201"/>
      <c r="M91" s="495"/>
      <c r="N91" s="470"/>
      <c r="O91" s="201"/>
      <c r="P91" s="495"/>
      <c r="Q91" s="470"/>
      <c r="R91" s="201"/>
      <c r="S91" s="495"/>
      <c r="T91" s="470"/>
      <c r="U91" s="201"/>
      <c r="V91" s="495"/>
      <c r="W91" s="470"/>
    </row>
    <row r="92" spans="1:23" ht="26.4" hidden="1" x14ac:dyDescent="0.25">
      <c r="A92" s="741" t="s">
        <v>2540</v>
      </c>
      <c r="B92" s="742"/>
      <c r="C92" s="743"/>
      <c r="D92" s="607" t="s">
        <v>2541</v>
      </c>
      <c r="E92" s="15"/>
      <c r="F92" s="15"/>
      <c r="G92" s="461"/>
      <c r="H92" s="122"/>
      <c r="I92" s="15"/>
      <c r="J92" s="461"/>
      <c r="K92" s="879"/>
      <c r="L92" s="201"/>
      <c r="M92" s="495"/>
      <c r="N92" s="880"/>
      <c r="O92" s="201"/>
      <c r="P92" s="495"/>
      <c r="Q92" s="880"/>
      <c r="R92" s="201"/>
      <c r="S92" s="495"/>
      <c r="T92" s="880"/>
      <c r="U92" s="201"/>
      <c r="V92" s="495"/>
      <c r="W92" s="880"/>
    </row>
    <row r="93" spans="1:23" ht="26.4" hidden="1" x14ac:dyDescent="0.25">
      <c r="A93" s="741"/>
      <c r="B93" s="742" t="s">
        <v>2542</v>
      </c>
      <c r="C93" s="743"/>
      <c r="D93" s="610" t="s">
        <v>2543</v>
      </c>
      <c r="E93" s="15" t="s">
        <v>351</v>
      </c>
      <c r="F93" s="15"/>
      <c r="G93" s="461"/>
      <c r="H93" s="471">
        <f>F93*G93</f>
        <v>0</v>
      </c>
      <c r="I93" s="15"/>
      <c r="J93" s="461"/>
      <c r="K93" s="518">
        <f>I93*J93</f>
        <v>0</v>
      </c>
      <c r="L93" s="201"/>
      <c r="M93" s="495"/>
      <c r="N93" s="470"/>
      <c r="O93" s="201"/>
      <c r="P93" s="495"/>
      <c r="Q93" s="470"/>
      <c r="R93" s="201"/>
      <c r="S93" s="495"/>
      <c r="T93" s="470"/>
      <c r="U93" s="201"/>
      <c r="V93" s="495"/>
      <c r="W93" s="470"/>
    </row>
    <row r="94" spans="1:23" ht="26.4" hidden="1" x14ac:dyDescent="0.25">
      <c r="A94" s="741"/>
      <c r="B94" s="742" t="s">
        <v>2544</v>
      </c>
      <c r="C94" s="743"/>
      <c r="D94" s="610" t="s">
        <v>2545</v>
      </c>
      <c r="E94" s="15" t="s">
        <v>60</v>
      </c>
      <c r="F94" s="15"/>
      <c r="G94" s="461"/>
      <c r="H94" s="471">
        <f>F94*G94</f>
        <v>0</v>
      </c>
      <c r="I94" s="15"/>
      <c r="J94" s="461"/>
      <c r="K94" s="518">
        <f>I94*J94</f>
        <v>0</v>
      </c>
      <c r="L94" s="201"/>
      <c r="M94" s="495"/>
      <c r="N94" s="470"/>
      <c r="O94" s="201"/>
      <c r="P94" s="495"/>
      <c r="Q94" s="470"/>
      <c r="R94" s="201"/>
      <c r="S94" s="495"/>
      <c r="T94" s="470"/>
      <c r="U94" s="201"/>
      <c r="V94" s="495"/>
      <c r="W94" s="470"/>
    </row>
    <row r="95" spans="1:23" ht="15.6" hidden="1" x14ac:dyDescent="0.25">
      <c r="A95" s="741"/>
      <c r="B95" s="742" t="s">
        <v>2546</v>
      </c>
      <c r="C95" s="743"/>
      <c r="D95" s="610" t="s">
        <v>2547</v>
      </c>
      <c r="E95" s="15" t="s">
        <v>454</v>
      </c>
      <c r="F95" s="15"/>
      <c r="G95" s="461"/>
      <c r="H95" s="471">
        <f>F95*G95</f>
        <v>0</v>
      </c>
      <c r="I95" s="15"/>
      <c r="J95" s="461"/>
      <c r="K95" s="518">
        <f>I95*J95</f>
        <v>0</v>
      </c>
      <c r="L95" s="201"/>
      <c r="M95" s="495"/>
      <c r="N95" s="470"/>
      <c r="O95" s="201"/>
      <c r="P95" s="495"/>
      <c r="Q95" s="470"/>
      <c r="R95" s="201"/>
      <c r="S95" s="495"/>
      <c r="T95" s="470"/>
      <c r="U95" s="201"/>
      <c r="V95" s="495"/>
      <c r="W95" s="470"/>
    </row>
    <row r="96" spans="1:23" ht="26.4" hidden="1" x14ac:dyDescent="0.25">
      <c r="A96" s="741" t="s">
        <v>2548</v>
      </c>
      <c r="B96" s="742"/>
      <c r="C96" s="743"/>
      <c r="D96" s="607" t="s">
        <v>2549</v>
      </c>
      <c r="E96" s="15"/>
      <c r="F96" s="15"/>
      <c r="G96" s="461"/>
      <c r="H96" s="122"/>
      <c r="I96" s="15"/>
      <c r="J96" s="461"/>
      <c r="K96" s="879"/>
      <c r="L96" s="201"/>
      <c r="M96" s="495"/>
      <c r="N96" s="880"/>
      <c r="O96" s="201"/>
      <c r="P96" s="495"/>
      <c r="Q96" s="880"/>
      <c r="R96" s="201"/>
      <c r="S96" s="495"/>
      <c r="T96" s="880"/>
      <c r="U96" s="201"/>
      <c r="V96" s="495"/>
      <c r="W96" s="880"/>
    </row>
    <row r="97" spans="1:23" ht="17.100000000000001" hidden="1" customHeight="1" x14ac:dyDescent="0.25">
      <c r="A97" s="741"/>
      <c r="B97" s="742" t="s">
        <v>2550</v>
      </c>
      <c r="C97" s="743"/>
      <c r="D97" s="610" t="s">
        <v>2551</v>
      </c>
      <c r="E97" s="15" t="s">
        <v>41</v>
      </c>
      <c r="F97" s="15" t="s">
        <v>42</v>
      </c>
      <c r="G97" s="15" t="s">
        <v>43</v>
      </c>
      <c r="H97" s="471"/>
      <c r="I97" s="15" t="s">
        <v>42</v>
      </c>
      <c r="J97" s="15" t="s">
        <v>43</v>
      </c>
      <c r="K97" s="518"/>
      <c r="L97" s="201"/>
      <c r="M97" s="201"/>
      <c r="N97" s="470"/>
      <c r="O97" s="201"/>
      <c r="P97" s="201"/>
      <c r="Q97" s="470"/>
      <c r="R97" s="201"/>
      <c r="S97" s="201"/>
      <c r="T97" s="470"/>
      <c r="U97" s="201"/>
      <c r="V97" s="201"/>
      <c r="W97" s="470"/>
    </row>
    <row r="98" spans="1:23" ht="26.4" hidden="1" x14ac:dyDescent="0.25">
      <c r="A98" s="741"/>
      <c r="B98" s="742" t="s">
        <v>2552</v>
      </c>
      <c r="C98" s="743"/>
      <c r="D98" s="610" t="s">
        <v>5553</v>
      </c>
      <c r="E98" s="15" t="s">
        <v>454</v>
      </c>
      <c r="F98" s="15"/>
      <c r="G98" s="461"/>
      <c r="H98" s="471">
        <f>F98*G98</f>
        <v>0</v>
      </c>
      <c r="I98" s="15"/>
      <c r="J98" s="461"/>
      <c r="K98" s="518">
        <f>I98*J98</f>
        <v>0</v>
      </c>
      <c r="L98" s="201"/>
      <c r="M98" s="495"/>
      <c r="N98" s="470"/>
      <c r="O98" s="201"/>
      <c r="P98" s="495"/>
      <c r="Q98" s="470"/>
      <c r="R98" s="201"/>
      <c r="S98" s="495"/>
      <c r="T98" s="470"/>
      <c r="U98" s="201"/>
      <c r="V98" s="495"/>
      <c r="W98" s="470"/>
    </row>
    <row r="99" spans="1:23" hidden="1" x14ac:dyDescent="0.25">
      <c r="A99" s="741"/>
      <c r="B99" s="742"/>
      <c r="C99" s="743"/>
      <c r="D99" s="625"/>
      <c r="E99" s="15"/>
      <c r="F99" s="15"/>
      <c r="G99" s="15"/>
      <c r="H99" s="122"/>
      <c r="I99" s="15"/>
      <c r="J99" s="15"/>
      <c r="K99" s="879"/>
      <c r="L99" s="201"/>
      <c r="M99" s="201"/>
      <c r="N99" s="880"/>
      <c r="O99" s="201"/>
      <c r="P99" s="201"/>
      <c r="Q99" s="880"/>
      <c r="R99" s="201"/>
      <c r="S99" s="201"/>
      <c r="T99" s="880"/>
      <c r="U99" s="201"/>
      <c r="V99" s="201"/>
      <c r="W99" s="880"/>
    </row>
    <row r="100" spans="1:23" hidden="1" x14ac:dyDescent="0.25">
      <c r="A100" s="741"/>
      <c r="B100" s="742"/>
      <c r="C100" s="743"/>
      <c r="D100" s="27"/>
      <c r="E100" s="15"/>
      <c r="F100" s="15"/>
      <c r="G100" s="15"/>
      <c r="H100" s="122"/>
      <c r="I100" s="15"/>
      <c r="J100" s="15"/>
      <c r="K100" s="879"/>
      <c r="L100" s="201"/>
      <c r="M100" s="201"/>
      <c r="N100" s="880"/>
      <c r="O100" s="201"/>
      <c r="P100" s="201"/>
      <c r="Q100" s="880"/>
      <c r="R100" s="201"/>
      <c r="S100" s="201"/>
      <c r="T100" s="880"/>
      <c r="U100" s="201"/>
      <c r="V100" s="201"/>
      <c r="W100" s="880"/>
    </row>
    <row r="101" spans="1:23" hidden="1" x14ac:dyDescent="0.25">
      <c r="A101" s="709"/>
      <c r="B101" s="14"/>
      <c r="C101" s="15"/>
      <c r="D101" s="14"/>
      <c r="E101" s="15"/>
      <c r="F101" s="15"/>
      <c r="G101" s="15"/>
      <c r="H101" s="122"/>
      <c r="I101" s="15"/>
      <c r="J101" s="15"/>
      <c r="K101" s="879"/>
      <c r="L101" s="201"/>
      <c r="M101" s="201"/>
      <c r="N101" s="880"/>
      <c r="O101" s="201"/>
      <c r="P101" s="201"/>
      <c r="Q101" s="880"/>
      <c r="R101" s="201"/>
      <c r="S101" s="201"/>
      <c r="T101" s="880"/>
      <c r="U101" s="201"/>
      <c r="V101" s="201"/>
      <c r="W101" s="880"/>
    </row>
    <row r="102" spans="1:23" ht="120" hidden="1" customHeight="1" x14ac:dyDescent="0.25">
      <c r="A102" s="741" t="s">
        <v>4881</v>
      </c>
      <c r="B102" s="742"/>
      <c r="C102" s="743"/>
      <c r="D102" s="27" t="s">
        <v>4882</v>
      </c>
      <c r="E102" s="15" t="s">
        <v>351</v>
      </c>
      <c r="F102" s="15">
        <v>6</v>
      </c>
      <c r="G102" s="15">
        <v>15000</v>
      </c>
      <c r="H102" s="471">
        <f t="shared" ref="H102:H103" si="6">F102*G102</f>
        <v>90000</v>
      </c>
      <c r="I102" s="15"/>
      <c r="J102" s="15">
        <f>G102</f>
        <v>15000</v>
      </c>
      <c r="K102" s="518">
        <f t="shared" ref="K102:K103" si="7">I102*J102</f>
        <v>0</v>
      </c>
      <c r="L102" s="201"/>
      <c r="M102" s="201"/>
      <c r="N102" s="470"/>
      <c r="O102" s="201"/>
      <c r="P102" s="201"/>
      <c r="Q102" s="470"/>
      <c r="R102" s="201"/>
      <c r="S102" s="201"/>
      <c r="T102" s="470"/>
      <c r="U102" s="201"/>
      <c r="V102" s="201"/>
      <c r="W102" s="470"/>
    </row>
    <row r="103" spans="1:23" ht="114" hidden="1" customHeight="1" x14ac:dyDescent="0.25">
      <c r="A103" s="741" t="s">
        <v>4883</v>
      </c>
      <c r="B103" s="742"/>
      <c r="C103" s="743"/>
      <c r="D103" s="27" t="s">
        <v>4884</v>
      </c>
      <c r="E103" s="15" t="s">
        <v>351</v>
      </c>
      <c r="F103" s="15">
        <v>2</v>
      </c>
      <c r="G103" s="15">
        <v>20000</v>
      </c>
      <c r="H103" s="471">
        <f t="shared" si="6"/>
        <v>40000</v>
      </c>
      <c r="I103" s="15"/>
      <c r="J103" s="15">
        <f>G103</f>
        <v>20000</v>
      </c>
      <c r="K103" s="518">
        <f t="shared" si="7"/>
        <v>0</v>
      </c>
      <c r="L103" s="201"/>
      <c r="M103" s="201"/>
      <c r="N103" s="470"/>
      <c r="O103" s="201"/>
      <c r="P103" s="201"/>
      <c r="Q103" s="470"/>
      <c r="R103" s="201"/>
      <c r="S103" s="201"/>
      <c r="T103" s="470"/>
      <c r="U103" s="201"/>
      <c r="V103" s="201"/>
      <c r="W103" s="470"/>
    </row>
    <row r="104" spans="1:23" ht="13.8" thickBot="1" x14ac:dyDescent="0.3">
      <c r="A104" s="940"/>
      <c r="B104" s="941"/>
      <c r="C104" s="942"/>
      <c r="D104" s="943"/>
      <c r="E104" s="887"/>
      <c r="F104" s="887"/>
      <c r="G104" s="887"/>
      <c r="H104" s="529"/>
      <c r="I104" s="887"/>
      <c r="J104" s="887"/>
      <c r="K104" s="528"/>
      <c r="L104" s="201"/>
      <c r="M104" s="201"/>
      <c r="N104" s="470"/>
      <c r="O104" s="201"/>
      <c r="P104" s="201"/>
      <c r="Q104" s="470"/>
      <c r="R104" s="201"/>
      <c r="S104" s="201"/>
      <c r="T104" s="470"/>
      <c r="U104" s="201"/>
      <c r="V104" s="201"/>
      <c r="W104" s="470"/>
    </row>
    <row r="105" spans="1:23" ht="13.8" thickBot="1" x14ac:dyDescent="0.3">
      <c r="A105" s="635" t="s">
        <v>131</v>
      </c>
      <c r="B105" s="639"/>
      <c r="C105" s="639"/>
      <c r="D105" s="639"/>
      <c r="E105" s="593"/>
      <c r="F105" s="595"/>
      <c r="G105" s="595"/>
      <c r="H105" s="473">
        <f>SUM(H5:H101)</f>
        <v>189125</v>
      </c>
      <c r="I105" s="595"/>
      <c r="J105" s="595"/>
      <c r="K105" s="474">
        <f>SUM(K5:K104)</f>
        <v>0</v>
      </c>
      <c r="L105" s="604"/>
      <c r="M105" s="604"/>
      <c r="N105" s="470"/>
      <c r="O105" s="604"/>
      <c r="P105" s="604"/>
      <c r="Q105" s="470"/>
      <c r="R105" s="604"/>
      <c r="S105" s="604"/>
      <c r="T105" s="470"/>
      <c r="U105" s="604"/>
      <c r="V105" s="604"/>
      <c r="W105" s="470"/>
    </row>
    <row r="1048381" spans="5:5" x14ac:dyDescent="0.25">
      <c r="E1048381" s="10"/>
    </row>
  </sheetData>
  <sheetProtection algorithmName="SHA-512" hashValue="Qt5C4MO6Lb5ok6tzze/BIK+wUvxjA/8Gz9PwWmzfxGufB03Kxp+BQw3QGnt+LQHtAIRToaxUym4SOQnqgjrO7w==" saltValue="/WZaJ2T9+osSB+jSTbN9ZQ=="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7" orientation="portrait" r:id="rId1"/>
  <headerFooter>
    <oddFooter>&amp;LContract
Part C2: Pricing Data
Tender No: BFIA8202/2026/RFP&amp;RC2.2
Bill of Quantities</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13C7-E893-4008-878E-E3B43D5DF117}">
  <sheetPr codeName="Sheet104"/>
  <dimension ref="A1:W1048403"/>
  <sheetViews>
    <sheetView view="pageBreakPreview" zoomScaleNormal="100" zoomScaleSheetLayoutView="100" workbookViewId="0">
      <selection activeCell="G30" sqref="G30"/>
    </sheetView>
  </sheetViews>
  <sheetFormatPr defaultRowHeight="13.2" x14ac:dyDescent="0.25"/>
  <cols>
    <col min="1" max="1" width="9.6640625" style="11" customWidth="1"/>
    <col min="2" max="2" width="10" style="11" bestFit="1" customWidth="1"/>
    <col min="3" max="3" width="3.6640625" style="11" customWidth="1"/>
    <col min="4" max="4" width="40.6640625" style="11" customWidth="1"/>
    <col min="5" max="5" width="25.5546875" style="11" bestFit="1" customWidth="1"/>
    <col min="6" max="8" width="20.6640625" style="11" hidden="1" customWidth="1"/>
    <col min="9" max="9" width="6.5546875" style="11" bestFit="1" customWidth="1"/>
    <col min="10" max="10" width="11.33203125" style="11" bestFit="1" customWidth="1"/>
    <col min="11" max="11" width="20.6640625" style="11" customWidth="1"/>
    <col min="12" max="12" width="6.5546875" style="11" bestFit="1" customWidth="1"/>
    <col min="13" max="13" width="11.33203125" style="11" bestFit="1" customWidth="1"/>
    <col min="14" max="14" width="20.6640625" style="11" customWidth="1"/>
    <col min="15" max="15" width="6.5546875" style="11" bestFit="1" customWidth="1"/>
    <col min="16" max="16" width="11.33203125" style="11" bestFit="1" customWidth="1"/>
    <col min="17" max="17" width="15.5546875" style="11" bestFit="1" customWidth="1"/>
    <col min="18" max="18" width="6.5546875" style="11" bestFit="1" customWidth="1"/>
    <col min="19" max="19" width="11.33203125" style="11" bestFit="1" customWidth="1"/>
    <col min="20" max="20" width="14.33203125" style="11" bestFit="1" customWidth="1"/>
    <col min="21" max="21" width="6.5546875" style="11" bestFit="1" customWidth="1"/>
    <col min="22" max="22" width="11.33203125" style="11" bestFit="1" customWidth="1"/>
    <col min="23" max="23" width="15.554687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32" customHeight="1" thickBot="1" x14ac:dyDescent="0.3">
      <c r="A1" s="591" t="s">
        <v>2553</v>
      </c>
      <c r="B1" s="1072" t="str">
        <f>'C2.1'!B1</f>
        <v>ACSA - BFIA 8202/2026  
FOR: CONTRACTOR APPOINTMENT FOR THE CONSTRUCTION OF UNDERGROUND MAIN WATER LINE AND REHABILITATION OF SERVICE ROADS AT BRAM FISCHER INTERNATIONAL AIRPORT FOR A PERIOD OF 12 MONTHS</v>
      </c>
      <c r="C1" s="1072"/>
      <c r="D1" s="1072"/>
      <c r="E1" s="1073" t="s">
        <v>2554</v>
      </c>
      <c r="F1" s="1073"/>
      <c r="G1" s="1073"/>
      <c r="H1" s="1073"/>
      <c r="I1" s="1073"/>
      <c r="J1" s="1073"/>
      <c r="K1" s="1074"/>
      <c r="L1" s="1076"/>
      <c r="M1" s="1076"/>
      <c r="N1" s="1076"/>
      <c r="O1" s="1076"/>
      <c r="P1" s="1076"/>
      <c r="Q1" s="1076"/>
      <c r="R1" s="1076"/>
      <c r="S1" s="1076"/>
      <c r="T1" s="1076"/>
      <c r="U1" s="1076"/>
      <c r="V1" s="1076"/>
      <c r="W1" s="1076"/>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548"/>
      <c r="H3" s="530"/>
      <c r="I3" s="775"/>
      <c r="J3" s="548"/>
      <c r="K3" s="531"/>
      <c r="L3" s="604"/>
      <c r="M3" s="469"/>
      <c r="N3" s="470"/>
      <c r="O3" s="604"/>
      <c r="P3" s="469"/>
      <c r="Q3" s="470"/>
      <c r="R3" s="604"/>
      <c r="S3" s="469"/>
      <c r="T3" s="470"/>
      <c r="U3" s="604"/>
      <c r="V3" s="469"/>
      <c r="W3" s="470"/>
    </row>
    <row r="4" spans="1:23" x14ac:dyDescent="0.25">
      <c r="A4" s="741"/>
      <c r="B4" s="742"/>
      <c r="C4" s="743"/>
      <c r="D4" s="14"/>
      <c r="E4" s="15"/>
      <c r="F4" s="15"/>
      <c r="G4" s="124"/>
      <c r="H4" s="123"/>
      <c r="I4" s="15"/>
      <c r="J4" s="124"/>
      <c r="K4" s="536"/>
      <c r="L4" s="201"/>
      <c r="M4" s="495"/>
      <c r="N4" s="504"/>
      <c r="O4" s="201"/>
      <c r="P4" s="495"/>
      <c r="Q4" s="504"/>
      <c r="R4" s="201"/>
      <c r="S4" s="495"/>
      <c r="T4" s="504"/>
      <c r="U4" s="201"/>
      <c r="V4" s="495"/>
      <c r="W4" s="504"/>
    </row>
    <row r="5" spans="1:23" ht="44.25" hidden="1" customHeight="1" x14ac:dyDescent="0.25">
      <c r="A5" s="741" t="s">
        <v>2555</v>
      </c>
      <c r="B5" s="742"/>
      <c r="C5" s="743"/>
      <c r="D5" s="625" t="s">
        <v>5470</v>
      </c>
      <c r="E5" s="15"/>
      <c r="F5" s="15"/>
      <c r="G5" s="124"/>
      <c r="H5" s="123"/>
      <c r="I5" s="15"/>
      <c r="J5" s="124"/>
      <c r="K5" s="536"/>
      <c r="L5" s="201"/>
      <c r="M5" s="495"/>
      <c r="N5" s="504"/>
      <c r="O5" s="201"/>
      <c r="P5" s="495"/>
      <c r="Q5" s="504"/>
      <c r="R5" s="201"/>
      <c r="S5" s="495"/>
      <c r="T5" s="504"/>
      <c r="U5" s="201"/>
      <c r="V5" s="495"/>
      <c r="W5" s="504"/>
    </row>
    <row r="6" spans="1:23" ht="16.5" hidden="1" customHeight="1" x14ac:dyDescent="0.25">
      <c r="A6" s="741"/>
      <c r="B6" s="742" t="s">
        <v>2556</v>
      </c>
      <c r="C6" s="743"/>
      <c r="D6" s="14" t="s">
        <v>2557</v>
      </c>
      <c r="E6" s="15" t="s">
        <v>454</v>
      </c>
      <c r="F6" s="15"/>
      <c r="G6" s="124"/>
      <c r="H6" s="467">
        <f>F6*G6</f>
        <v>0</v>
      </c>
      <c r="I6" s="15"/>
      <c r="J6" s="124"/>
      <c r="K6" s="517">
        <f>I6*J6</f>
        <v>0</v>
      </c>
      <c r="L6" s="201"/>
      <c r="M6" s="495"/>
      <c r="N6" s="470"/>
      <c r="O6" s="201"/>
      <c r="P6" s="495"/>
      <c r="Q6" s="470"/>
      <c r="R6" s="201"/>
      <c r="S6" s="495"/>
      <c r="T6" s="470"/>
      <c r="U6" s="201"/>
      <c r="V6" s="495"/>
      <c r="W6" s="470"/>
    </row>
    <row r="7" spans="1:23" ht="16.5" hidden="1" customHeight="1" x14ac:dyDescent="0.25">
      <c r="A7" s="741"/>
      <c r="B7" s="742" t="s">
        <v>2558</v>
      </c>
      <c r="C7" s="743"/>
      <c r="D7" s="14" t="s">
        <v>2559</v>
      </c>
      <c r="E7" s="15" t="s">
        <v>454</v>
      </c>
      <c r="F7" s="15"/>
      <c r="G7" s="124"/>
      <c r="H7" s="467">
        <f>F7*G7</f>
        <v>0</v>
      </c>
      <c r="I7" s="15"/>
      <c r="J7" s="124"/>
      <c r="K7" s="517">
        <f>I7*J7</f>
        <v>0</v>
      </c>
      <c r="L7" s="201"/>
      <c r="M7" s="495"/>
      <c r="N7" s="470"/>
      <c r="O7" s="201"/>
      <c r="P7" s="495"/>
      <c r="Q7" s="470"/>
      <c r="R7" s="201"/>
      <c r="S7" s="495"/>
      <c r="T7" s="470"/>
      <c r="U7" s="201"/>
      <c r="V7" s="495"/>
      <c r="W7" s="470"/>
    </row>
    <row r="8" spans="1:23" ht="16.5" hidden="1" customHeight="1" x14ac:dyDescent="0.25">
      <c r="A8" s="741"/>
      <c r="B8" s="742" t="s">
        <v>2560</v>
      </c>
      <c r="C8" s="743"/>
      <c r="D8" s="14" t="s">
        <v>2561</v>
      </c>
      <c r="E8" s="15" t="s">
        <v>454</v>
      </c>
      <c r="F8" s="15"/>
      <c r="G8" s="124"/>
      <c r="H8" s="467">
        <f>F8*G8</f>
        <v>0</v>
      </c>
      <c r="I8" s="15"/>
      <c r="J8" s="124"/>
      <c r="K8" s="517">
        <f>I8*J8</f>
        <v>0</v>
      </c>
      <c r="L8" s="201"/>
      <c r="M8" s="495"/>
      <c r="N8" s="470"/>
      <c r="O8" s="201"/>
      <c r="P8" s="495"/>
      <c r="Q8" s="470"/>
      <c r="R8" s="201"/>
      <c r="S8" s="495"/>
      <c r="T8" s="470"/>
      <c r="U8" s="201"/>
      <c r="V8" s="495"/>
      <c r="W8" s="470"/>
    </row>
    <row r="9" spans="1:23" ht="16.5" hidden="1" customHeight="1" x14ac:dyDescent="0.25">
      <c r="A9" s="741"/>
      <c r="B9" s="742" t="s">
        <v>2562</v>
      </c>
      <c r="C9" s="743"/>
      <c r="D9" s="14" t="s">
        <v>2563</v>
      </c>
      <c r="E9" s="15" t="s">
        <v>454</v>
      </c>
      <c r="F9" s="15"/>
      <c r="G9" s="124"/>
      <c r="H9" s="467">
        <f>F9*G9</f>
        <v>0</v>
      </c>
      <c r="I9" s="15"/>
      <c r="J9" s="124"/>
      <c r="K9" s="517">
        <f>I9*J9</f>
        <v>0</v>
      </c>
      <c r="L9" s="201"/>
      <c r="M9" s="495"/>
      <c r="N9" s="470"/>
      <c r="O9" s="201"/>
      <c r="P9" s="495"/>
      <c r="Q9" s="470"/>
      <c r="R9" s="201"/>
      <c r="S9" s="495"/>
      <c r="T9" s="470"/>
      <c r="U9" s="201"/>
      <c r="V9" s="495"/>
      <c r="W9" s="470"/>
    </row>
    <row r="10" spans="1:23" ht="16.5" hidden="1" customHeight="1" x14ac:dyDescent="0.25">
      <c r="A10" s="741"/>
      <c r="B10" s="742" t="s">
        <v>2564</v>
      </c>
      <c r="C10" s="743"/>
      <c r="D10" s="14" t="s">
        <v>2565</v>
      </c>
      <c r="E10" s="15" t="s">
        <v>454</v>
      </c>
      <c r="F10" s="15"/>
      <c r="G10" s="124"/>
      <c r="H10" s="467">
        <f>F10*G10</f>
        <v>0</v>
      </c>
      <c r="I10" s="15"/>
      <c r="J10" s="124"/>
      <c r="K10" s="517">
        <f>I10*J10</f>
        <v>0</v>
      </c>
      <c r="L10" s="201"/>
      <c r="M10" s="495"/>
      <c r="N10" s="470"/>
      <c r="O10" s="201"/>
      <c r="P10" s="495"/>
      <c r="Q10" s="470"/>
      <c r="R10" s="201"/>
      <c r="S10" s="495"/>
      <c r="T10" s="470"/>
      <c r="U10" s="201"/>
      <c r="V10" s="495"/>
      <c r="W10" s="470"/>
    </row>
    <row r="11" spans="1:23" ht="59.25" hidden="1" customHeight="1" x14ac:dyDescent="0.25">
      <c r="A11" s="741" t="s">
        <v>2566</v>
      </c>
      <c r="B11" s="742"/>
      <c r="C11" s="743"/>
      <c r="D11" s="625" t="s">
        <v>5471</v>
      </c>
      <c r="E11" s="15"/>
      <c r="F11" s="15"/>
      <c r="G11" s="124"/>
      <c r="H11" s="123"/>
      <c r="I11" s="15"/>
      <c r="J11" s="124"/>
      <c r="K11" s="536"/>
      <c r="L11" s="201"/>
      <c r="M11" s="495"/>
      <c r="N11" s="504"/>
      <c r="O11" s="201"/>
      <c r="P11" s="495"/>
      <c r="Q11" s="504"/>
      <c r="R11" s="201"/>
      <c r="S11" s="495"/>
      <c r="T11" s="504"/>
      <c r="U11" s="201"/>
      <c r="V11" s="495"/>
      <c r="W11" s="504"/>
    </row>
    <row r="12" spans="1:23" ht="16.5" hidden="1" customHeight="1" x14ac:dyDescent="0.25">
      <c r="A12" s="741"/>
      <c r="B12" s="742" t="s">
        <v>2567</v>
      </c>
      <c r="C12" s="743"/>
      <c r="D12" s="14" t="s">
        <v>2557</v>
      </c>
      <c r="E12" s="15" t="s">
        <v>454</v>
      </c>
      <c r="F12" s="15"/>
      <c r="G12" s="124"/>
      <c r="H12" s="467">
        <f>F12*G12</f>
        <v>0</v>
      </c>
      <c r="I12" s="15"/>
      <c r="J12" s="124"/>
      <c r="K12" s="517">
        <f>I12*J12</f>
        <v>0</v>
      </c>
      <c r="L12" s="201"/>
      <c r="M12" s="495"/>
      <c r="N12" s="470"/>
      <c r="O12" s="201"/>
      <c r="P12" s="495"/>
      <c r="Q12" s="470"/>
      <c r="R12" s="201"/>
      <c r="S12" s="495"/>
      <c r="T12" s="470"/>
      <c r="U12" s="201"/>
      <c r="V12" s="495"/>
      <c r="W12" s="470"/>
    </row>
    <row r="13" spans="1:23" ht="16.5" hidden="1" customHeight="1" x14ac:dyDescent="0.25">
      <c r="A13" s="741"/>
      <c r="B13" s="742" t="s">
        <v>2568</v>
      </c>
      <c r="C13" s="743"/>
      <c r="D13" s="14" t="s">
        <v>2559</v>
      </c>
      <c r="E13" s="15" t="s">
        <v>454</v>
      </c>
      <c r="F13" s="15"/>
      <c r="G13" s="124"/>
      <c r="H13" s="467">
        <f>F13*G13</f>
        <v>0</v>
      </c>
      <c r="I13" s="15"/>
      <c r="J13" s="124"/>
      <c r="K13" s="517">
        <f>I13*J13</f>
        <v>0</v>
      </c>
      <c r="L13" s="201"/>
      <c r="M13" s="495"/>
      <c r="N13" s="470"/>
      <c r="O13" s="201"/>
      <c r="P13" s="495"/>
      <c r="Q13" s="470"/>
      <c r="R13" s="201"/>
      <c r="S13" s="495"/>
      <c r="T13" s="470"/>
      <c r="U13" s="201"/>
      <c r="V13" s="495"/>
      <c r="W13" s="470"/>
    </row>
    <row r="14" spans="1:23" ht="16.5" hidden="1" customHeight="1" x14ac:dyDescent="0.25">
      <c r="A14" s="741"/>
      <c r="B14" s="742" t="s">
        <v>2569</v>
      </c>
      <c r="C14" s="743"/>
      <c r="D14" s="14" t="s">
        <v>2561</v>
      </c>
      <c r="E14" s="15" t="s">
        <v>454</v>
      </c>
      <c r="F14" s="15"/>
      <c r="G14" s="124"/>
      <c r="H14" s="467">
        <f>F14*G14</f>
        <v>0</v>
      </c>
      <c r="I14" s="15"/>
      <c r="J14" s="124"/>
      <c r="K14" s="517">
        <f>I14*J14</f>
        <v>0</v>
      </c>
      <c r="L14" s="201"/>
      <c r="M14" s="495"/>
      <c r="N14" s="470"/>
      <c r="O14" s="201"/>
      <c r="P14" s="495"/>
      <c r="Q14" s="470"/>
      <c r="R14" s="201"/>
      <c r="S14" s="495"/>
      <c r="T14" s="470"/>
      <c r="U14" s="201"/>
      <c r="V14" s="495"/>
      <c r="W14" s="470"/>
    </row>
    <row r="15" spans="1:23" ht="16.5" hidden="1" customHeight="1" x14ac:dyDescent="0.25">
      <c r="A15" s="741"/>
      <c r="B15" s="742" t="s">
        <v>2570</v>
      </c>
      <c r="C15" s="743"/>
      <c r="D15" s="14" t="s">
        <v>2563</v>
      </c>
      <c r="E15" s="15" t="s">
        <v>454</v>
      </c>
      <c r="F15" s="15"/>
      <c r="G15" s="124"/>
      <c r="H15" s="467">
        <f>F15*G15</f>
        <v>0</v>
      </c>
      <c r="I15" s="15"/>
      <c r="J15" s="124"/>
      <c r="K15" s="517">
        <f>I15*J15</f>
        <v>0</v>
      </c>
      <c r="L15" s="201"/>
      <c r="M15" s="495"/>
      <c r="N15" s="470"/>
      <c r="O15" s="201"/>
      <c r="P15" s="495"/>
      <c r="Q15" s="470"/>
      <c r="R15" s="201"/>
      <c r="S15" s="495"/>
      <c r="T15" s="470"/>
      <c r="U15" s="201"/>
      <c r="V15" s="495"/>
      <c r="W15" s="470"/>
    </row>
    <row r="16" spans="1:23" ht="16.5" hidden="1" customHeight="1" x14ac:dyDescent="0.25">
      <c r="A16" s="741"/>
      <c r="B16" s="742" t="s">
        <v>2571</v>
      </c>
      <c r="C16" s="743"/>
      <c r="D16" s="14" t="s">
        <v>2565</v>
      </c>
      <c r="E16" s="15" t="s">
        <v>454</v>
      </c>
      <c r="F16" s="15"/>
      <c r="G16" s="124"/>
      <c r="H16" s="467">
        <f>F16*G16</f>
        <v>0</v>
      </c>
      <c r="I16" s="15"/>
      <c r="J16" s="124"/>
      <c r="K16" s="517">
        <f>I16*J16</f>
        <v>0</v>
      </c>
      <c r="L16" s="201"/>
      <c r="M16" s="495"/>
      <c r="N16" s="470"/>
      <c r="O16" s="201"/>
      <c r="P16" s="495"/>
      <c r="Q16" s="470"/>
      <c r="R16" s="201"/>
      <c r="S16" s="495"/>
      <c r="T16" s="470"/>
      <c r="U16" s="201"/>
      <c r="V16" s="495"/>
      <c r="W16" s="470"/>
    </row>
    <row r="17" spans="1:23" ht="26.4" hidden="1" x14ac:dyDescent="0.25">
      <c r="A17" s="741" t="s">
        <v>2572</v>
      </c>
      <c r="B17" s="742"/>
      <c r="C17" s="743"/>
      <c r="D17" s="625" t="s">
        <v>2573</v>
      </c>
      <c r="E17" s="15"/>
      <c r="F17" s="15"/>
      <c r="G17" s="124"/>
      <c r="H17" s="123"/>
      <c r="I17" s="15"/>
      <c r="J17" s="124"/>
      <c r="K17" s="536"/>
      <c r="L17" s="201"/>
      <c r="M17" s="495"/>
      <c r="N17" s="504"/>
      <c r="O17" s="201"/>
      <c r="P17" s="495"/>
      <c r="Q17" s="504"/>
      <c r="R17" s="201"/>
      <c r="S17" s="495"/>
      <c r="T17" s="504"/>
      <c r="U17" s="201"/>
      <c r="V17" s="495"/>
      <c r="W17" s="504"/>
    </row>
    <row r="18" spans="1:23" ht="39.6" hidden="1" x14ac:dyDescent="0.25">
      <c r="A18" s="741"/>
      <c r="B18" s="742" t="s">
        <v>2574</v>
      </c>
      <c r="C18" s="743"/>
      <c r="D18" s="610" t="s">
        <v>5472</v>
      </c>
      <c r="E18" s="624" t="s">
        <v>454</v>
      </c>
      <c r="F18" s="477">
        <v>11000</v>
      </c>
      <c r="G18" s="481">
        <v>0</v>
      </c>
      <c r="H18" s="471">
        <f>F18*G18</f>
        <v>0</v>
      </c>
      <c r="I18" s="477"/>
      <c r="J18" s="481">
        <v>0</v>
      </c>
      <c r="K18" s="518">
        <f>I18*J18</f>
        <v>0</v>
      </c>
      <c r="L18" s="479"/>
      <c r="M18" s="552"/>
      <c r="N18" s="470"/>
      <c r="O18" s="479"/>
      <c r="P18" s="552"/>
      <c r="Q18" s="470"/>
      <c r="R18" s="479"/>
      <c r="S18" s="552"/>
      <c r="T18" s="470"/>
      <c r="U18" s="479"/>
      <c r="V18" s="552"/>
      <c r="W18" s="470"/>
    </row>
    <row r="19" spans="1:23" ht="45" hidden="1" customHeight="1" x14ac:dyDescent="0.25">
      <c r="A19" s="741"/>
      <c r="B19" s="742" t="s">
        <v>2575</v>
      </c>
      <c r="C19" s="743"/>
      <c r="D19" s="610" t="s">
        <v>5473</v>
      </c>
      <c r="E19" s="15" t="s">
        <v>454</v>
      </c>
      <c r="F19" s="15"/>
      <c r="G19" s="461"/>
      <c r="H19" s="471">
        <f>F19*G19</f>
        <v>0</v>
      </c>
      <c r="I19" s="15"/>
      <c r="J19" s="461"/>
      <c r="K19" s="518">
        <f>I19*J19</f>
        <v>0</v>
      </c>
      <c r="L19" s="201"/>
      <c r="M19" s="495"/>
      <c r="N19" s="470"/>
      <c r="O19" s="201"/>
      <c r="P19" s="495"/>
      <c r="Q19" s="470"/>
      <c r="R19" s="201"/>
      <c r="S19" s="495"/>
      <c r="T19" s="470"/>
      <c r="U19" s="201"/>
      <c r="V19" s="495"/>
      <c r="W19" s="470"/>
    </row>
    <row r="20" spans="1:23" ht="45" hidden="1" customHeight="1" x14ac:dyDescent="0.25">
      <c r="A20" s="741"/>
      <c r="B20" s="742" t="s">
        <v>2576</v>
      </c>
      <c r="C20" s="743"/>
      <c r="D20" s="610" t="s">
        <v>5474</v>
      </c>
      <c r="E20" s="15" t="s">
        <v>454</v>
      </c>
      <c r="F20" s="15"/>
      <c r="G20" s="461"/>
      <c r="H20" s="471">
        <f>F20*G20</f>
        <v>0</v>
      </c>
      <c r="I20" s="15"/>
      <c r="J20" s="461"/>
      <c r="K20" s="518">
        <f>I20*J20</f>
        <v>0</v>
      </c>
      <c r="L20" s="201"/>
      <c r="M20" s="495"/>
      <c r="N20" s="470"/>
      <c r="O20" s="201"/>
      <c r="P20" s="495"/>
      <c r="Q20" s="470"/>
      <c r="R20" s="201"/>
      <c r="S20" s="495"/>
      <c r="T20" s="470"/>
      <c r="U20" s="201"/>
      <c r="V20" s="495"/>
      <c r="W20" s="470"/>
    </row>
    <row r="21" spans="1:23" ht="45" hidden="1" customHeight="1" x14ac:dyDescent="0.25">
      <c r="A21" s="741"/>
      <c r="B21" s="742" t="s">
        <v>2577</v>
      </c>
      <c r="C21" s="743"/>
      <c r="D21" s="610" t="s">
        <v>5475</v>
      </c>
      <c r="E21" s="15" t="s">
        <v>454</v>
      </c>
      <c r="F21" s="15"/>
      <c r="G21" s="461"/>
      <c r="H21" s="471">
        <f>F21*G21</f>
        <v>0</v>
      </c>
      <c r="I21" s="15"/>
      <c r="J21" s="461"/>
      <c r="K21" s="518">
        <f>I21*J21</f>
        <v>0</v>
      </c>
      <c r="L21" s="201"/>
      <c r="M21" s="495"/>
      <c r="N21" s="470"/>
      <c r="O21" s="201"/>
      <c r="P21" s="495"/>
      <c r="Q21" s="470"/>
      <c r="R21" s="201"/>
      <c r="S21" s="495"/>
      <c r="T21" s="470"/>
      <c r="U21" s="201"/>
      <c r="V21" s="495"/>
      <c r="W21" s="470"/>
    </row>
    <row r="22" spans="1:23" ht="44.25" hidden="1" customHeight="1" x14ac:dyDescent="0.25">
      <c r="A22" s="741"/>
      <c r="B22" s="742" t="s">
        <v>2578</v>
      </c>
      <c r="C22" s="743"/>
      <c r="D22" s="610" t="s">
        <v>5476</v>
      </c>
      <c r="E22" s="15" t="s">
        <v>454</v>
      </c>
      <c r="F22" s="15"/>
      <c r="G22" s="461"/>
      <c r="H22" s="471">
        <f>F22*G22</f>
        <v>0</v>
      </c>
      <c r="I22" s="15"/>
      <c r="J22" s="461"/>
      <c r="K22" s="518">
        <f>I22*J22</f>
        <v>0</v>
      </c>
      <c r="L22" s="201"/>
      <c r="M22" s="495"/>
      <c r="N22" s="470"/>
      <c r="O22" s="201"/>
      <c r="P22" s="495"/>
      <c r="Q22" s="470"/>
      <c r="R22" s="201"/>
      <c r="S22" s="495"/>
      <c r="T22" s="470"/>
      <c r="U22" s="201"/>
      <c r="V22" s="495"/>
      <c r="W22" s="470"/>
    </row>
    <row r="23" spans="1:23" hidden="1" x14ac:dyDescent="0.25">
      <c r="A23" s="741" t="s">
        <v>2579</v>
      </c>
      <c r="B23" s="742"/>
      <c r="C23" s="743"/>
      <c r="D23" s="625" t="s">
        <v>2580</v>
      </c>
      <c r="E23" s="15"/>
      <c r="F23" s="15"/>
      <c r="G23" s="461"/>
      <c r="H23" s="505"/>
      <c r="I23" s="15"/>
      <c r="J23" s="461"/>
      <c r="K23" s="539"/>
      <c r="L23" s="201"/>
      <c r="M23" s="495"/>
      <c r="N23" s="504"/>
      <c r="O23" s="201"/>
      <c r="P23" s="495"/>
      <c r="Q23" s="504"/>
      <c r="R23" s="201"/>
      <c r="S23" s="495"/>
      <c r="T23" s="504"/>
      <c r="U23" s="201"/>
      <c r="V23" s="495"/>
      <c r="W23" s="504"/>
    </row>
    <row r="24" spans="1:23" ht="26.4" hidden="1" x14ac:dyDescent="0.25">
      <c r="A24" s="741"/>
      <c r="B24" s="742" t="s">
        <v>2581</v>
      </c>
      <c r="C24" s="743"/>
      <c r="D24" s="14" t="s">
        <v>2582</v>
      </c>
      <c r="E24" s="624" t="s">
        <v>41</v>
      </c>
      <c r="F24" s="477">
        <v>1</v>
      </c>
      <c r="G24" s="481">
        <v>1000</v>
      </c>
      <c r="H24" s="471">
        <f>F24*G24</f>
        <v>1000</v>
      </c>
      <c r="I24" s="477"/>
      <c r="J24" s="481">
        <v>1000</v>
      </c>
      <c r="K24" s="518">
        <f>I24*J24</f>
        <v>0</v>
      </c>
      <c r="L24" s="479"/>
      <c r="M24" s="552"/>
      <c r="N24" s="470"/>
      <c r="O24" s="479"/>
      <c r="P24" s="552"/>
      <c r="Q24" s="470"/>
      <c r="R24" s="479"/>
      <c r="S24" s="552"/>
      <c r="T24" s="470"/>
      <c r="U24" s="479"/>
      <c r="V24" s="552"/>
      <c r="W24" s="470"/>
    </row>
    <row r="25" spans="1:23" ht="39.6" hidden="1" x14ac:dyDescent="0.25">
      <c r="A25" s="741"/>
      <c r="B25" s="742" t="s">
        <v>2583</v>
      </c>
      <c r="C25" s="743"/>
      <c r="D25" s="14" t="s">
        <v>4752</v>
      </c>
      <c r="E25" s="624" t="s">
        <v>454</v>
      </c>
      <c r="F25" s="477">
        <f>F18*0.1</f>
        <v>1100</v>
      </c>
      <c r="G25" s="481">
        <v>70</v>
      </c>
      <c r="H25" s="471">
        <f>F25*G25</f>
        <v>77000</v>
      </c>
      <c r="I25" s="477"/>
      <c r="J25" s="481">
        <v>70</v>
      </c>
      <c r="K25" s="518">
        <f>I25*J25</f>
        <v>0</v>
      </c>
      <c r="L25" s="479"/>
      <c r="M25" s="552"/>
      <c r="N25" s="470"/>
      <c r="O25" s="479"/>
      <c r="P25" s="552"/>
      <c r="Q25" s="470"/>
      <c r="R25" s="479"/>
      <c r="S25" s="552"/>
      <c r="T25" s="470"/>
      <c r="U25" s="479"/>
      <c r="V25" s="552"/>
      <c r="W25" s="470"/>
    </row>
    <row r="26" spans="1:23" ht="14.25" hidden="1" customHeight="1" x14ac:dyDescent="0.25">
      <c r="A26" s="741" t="s">
        <v>2584</v>
      </c>
      <c r="B26" s="742"/>
      <c r="C26" s="743"/>
      <c r="D26" s="625" t="s">
        <v>2585</v>
      </c>
      <c r="E26" s="15"/>
      <c r="F26" s="15"/>
      <c r="G26" s="461"/>
      <c r="H26" s="505"/>
      <c r="I26" s="15"/>
      <c r="J26" s="461"/>
      <c r="K26" s="539"/>
      <c r="L26" s="201"/>
      <c r="M26" s="495"/>
      <c r="N26" s="504"/>
      <c r="O26" s="201"/>
      <c r="P26" s="495"/>
      <c r="Q26" s="504"/>
      <c r="R26" s="201"/>
      <c r="S26" s="495"/>
      <c r="T26" s="504"/>
      <c r="U26" s="201"/>
      <c r="V26" s="495"/>
      <c r="W26" s="504"/>
    </row>
    <row r="27" spans="1:23" ht="30" hidden="1" customHeight="1" x14ac:dyDescent="0.25">
      <c r="A27" s="741"/>
      <c r="B27" s="742" t="s">
        <v>2586</v>
      </c>
      <c r="C27" s="743"/>
      <c r="D27" s="14" t="s">
        <v>5477</v>
      </c>
      <c r="E27" s="15" t="s">
        <v>454</v>
      </c>
      <c r="F27" s="15"/>
      <c r="G27" s="461"/>
      <c r="H27" s="471">
        <f>F27*G27</f>
        <v>0</v>
      </c>
      <c r="I27" s="15"/>
      <c r="J27" s="461"/>
      <c r="K27" s="518">
        <f>I27*J27</f>
        <v>0</v>
      </c>
      <c r="L27" s="201"/>
      <c r="M27" s="495"/>
      <c r="N27" s="470"/>
      <c r="O27" s="201"/>
      <c r="P27" s="495"/>
      <c r="Q27" s="470"/>
      <c r="R27" s="201"/>
      <c r="S27" s="495"/>
      <c r="T27" s="470"/>
      <c r="U27" s="201"/>
      <c r="V27" s="495"/>
      <c r="W27" s="470"/>
    </row>
    <row r="28" spans="1:23" ht="30" hidden="1" customHeight="1" x14ac:dyDescent="0.25">
      <c r="A28" s="741"/>
      <c r="B28" s="742" t="s">
        <v>2587</v>
      </c>
      <c r="C28" s="743"/>
      <c r="D28" s="14" t="s">
        <v>5478</v>
      </c>
      <c r="E28" s="15" t="s">
        <v>454</v>
      </c>
      <c r="F28" s="15"/>
      <c r="G28" s="461"/>
      <c r="H28" s="471">
        <f>F28*G28</f>
        <v>0</v>
      </c>
      <c r="I28" s="15"/>
      <c r="J28" s="461"/>
      <c r="K28" s="518">
        <f>I28*J28</f>
        <v>0</v>
      </c>
      <c r="L28" s="201"/>
      <c r="M28" s="495"/>
      <c r="N28" s="470"/>
      <c r="O28" s="201"/>
      <c r="P28" s="495"/>
      <c r="Q28" s="470"/>
      <c r="R28" s="201"/>
      <c r="S28" s="495"/>
      <c r="T28" s="470"/>
      <c r="U28" s="201"/>
      <c r="V28" s="495"/>
      <c r="W28" s="470"/>
    </row>
    <row r="29" spans="1:23" ht="30" hidden="1" customHeight="1" x14ac:dyDescent="0.25">
      <c r="A29" s="741" t="s">
        <v>2588</v>
      </c>
      <c r="B29" s="742"/>
      <c r="C29" s="743"/>
      <c r="D29" s="625" t="s">
        <v>5479</v>
      </c>
      <c r="E29" s="15"/>
      <c r="F29" s="15"/>
      <c r="G29" s="461"/>
      <c r="H29" s="505"/>
      <c r="I29" s="15"/>
      <c r="J29" s="461"/>
      <c r="K29" s="539"/>
      <c r="L29" s="201"/>
      <c r="M29" s="495"/>
      <c r="N29" s="504"/>
      <c r="O29" s="201"/>
      <c r="P29" s="495"/>
      <c r="Q29" s="504"/>
      <c r="R29" s="201"/>
      <c r="S29" s="495"/>
      <c r="T29" s="504"/>
      <c r="U29" s="201"/>
      <c r="V29" s="495"/>
      <c r="W29" s="504"/>
    </row>
    <row r="30" spans="1:23" ht="30" hidden="1" customHeight="1" x14ac:dyDescent="0.25">
      <c r="A30" s="741"/>
      <c r="B30" s="742" t="s">
        <v>2589</v>
      </c>
      <c r="C30" s="743"/>
      <c r="D30" s="14" t="s">
        <v>5477</v>
      </c>
      <c r="E30" s="15" t="s">
        <v>454</v>
      </c>
      <c r="F30" s="15"/>
      <c r="G30" s="461"/>
      <c r="H30" s="471">
        <f>F30*G30</f>
        <v>0</v>
      </c>
      <c r="I30" s="15"/>
      <c r="J30" s="461"/>
      <c r="K30" s="518">
        <f>I30*J30</f>
        <v>0</v>
      </c>
      <c r="L30" s="201"/>
      <c r="M30" s="495"/>
      <c r="N30" s="470"/>
      <c r="O30" s="201"/>
      <c r="P30" s="495"/>
      <c r="Q30" s="470"/>
      <c r="R30" s="201"/>
      <c r="S30" s="495"/>
      <c r="T30" s="470"/>
      <c r="U30" s="201"/>
      <c r="V30" s="495"/>
      <c r="W30" s="470"/>
    </row>
    <row r="31" spans="1:23" ht="30" hidden="1" customHeight="1" x14ac:dyDescent="0.25">
      <c r="A31" s="741"/>
      <c r="B31" s="742" t="s">
        <v>2590</v>
      </c>
      <c r="C31" s="743"/>
      <c r="D31" s="14" t="s">
        <v>5478</v>
      </c>
      <c r="E31" s="15" t="s">
        <v>454</v>
      </c>
      <c r="F31" s="15"/>
      <c r="G31" s="461"/>
      <c r="H31" s="471">
        <f>F31*G31</f>
        <v>0</v>
      </c>
      <c r="I31" s="15"/>
      <c r="J31" s="461"/>
      <c r="K31" s="518">
        <f>I31*J31</f>
        <v>0</v>
      </c>
      <c r="L31" s="201"/>
      <c r="M31" s="495"/>
      <c r="N31" s="470"/>
      <c r="O31" s="201"/>
      <c r="P31" s="495"/>
      <c r="Q31" s="470"/>
      <c r="R31" s="201"/>
      <c r="S31" s="495"/>
      <c r="T31" s="470"/>
      <c r="U31" s="201"/>
      <c r="V31" s="495"/>
      <c r="W31" s="470"/>
    </row>
    <row r="32" spans="1:23" ht="14.25" hidden="1" customHeight="1" x14ac:dyDescent="0.25">
      <c r="A32" s="741" t="s">
        <v>2591</v>
      </c>
      <c r="B32" s="742"/>
      <c r="C32" s="743"/>
      <c r="D32" s="625" t="s">
        <v>2592</v>
      </c>
      <c r="E32" s="15"/>
      <c r="F32" s="15"/>
      <c r="G32" s="461"/>
      <c r="H32" s="505"/>
      <c r="I32" s="15"/>
      <c r="J32" s="461"/>
      <c r="K32" s="539"/>
      <c r="L32" s="201"/>
      <c r="M32" s="495"/>
      <c r="N32" s="504"/>
      <c r="O32" s="201"/>
      <c r="P32" s="495"/>
      <c r="Q32" s="504"/>
      <c r="R32" s="201"/>
      <c r="S32" s="495"/>
      <c r="T32" s="504"/>
      <c r="U32" s="201"/>
      <c r="V32" s="495"/>
      <c r="W32" s="504"/>
    </row>
    <row r="33" spans="1:23" ht="30" hidden="1" customHeight="1" x14ac:dyDescent="0.25">
      <c r="A33" s="741"/>
      <c r="B33" s="742" t="s">
        <v>2593</v>
      </c>
      <c r="C33" s="743"/>
      <c r="D33" s="14" t="s">
        <v>5480</v>
      </c>
      <c r="E33" s="15" t="s">
        <v>454</v>
      </c>
      <c r="F33" s="15"/>
      <c r="G33" s="461"/>
      <c r="H33" s="471">
        <f>F33*G33</f>
        <v>0</v>
      </c>
      <c r="I33" s="15"/>
      <c r="J33" s="461"/>
      <c r="K33" s="518">
        <f>I33*J33</f>
        <v>0</v>
      </c>
      <c r="L33" s="201"/>
      <c r="M33" s="495"/>
      <c r="N33" s="470"/>
      <c r="O33" s="201"/>
      <c r="P33" s="495"/>
      <c r="Q33" s="470"/>
      <c r="R33" s="201"/>
      <c r="S33" s="495"/>
      <c r="T33" s="470"/>
      <c r="U33" s="201"/>
      <c r="V33" s="495"/>
      <c r="W33" s="470"/>
    </row>
    <row r="34" spans="1:23" ht="30" hidden="1" customHeight="1" x14ac:dyDescent="0.25">
      <c r="A34" s="741"/>
      <c r="B34" s="742" t="s">
        <v>2594</v>
      </c>
      <c r="C34" s="743"/>
      <c r="D34" s="14" t="s">
        <v>5481</v>
      </c>
      <c r="E34" s="15" t="s">
        <v>454</v>
      </c>
      <c r="F34" s="15"/>
      <c r="G34" s="461"/>
      <c r="H34" s="471">
        <f>F34*G34</f>
        <v>0</v>
      </c>
      <c r="I34" s="15"/>
      <c r="J34" s="461"/>
      <c r="K34" s="518">
        <f>I34*J34</f>
        <v>0</v>
      </c>
      <c r="L34" s="201"/>
      <c r="M34" s="495"/>
      <c r="N34" s="470"/>
      <c r="O34" s="201"/>
      <c r="P34" s="495"/>
      <c r="Q34" s="470"/>
      <c r="R34" s="201"/>
      <c r="S34" s="495"/>
      <c r="T34" s="470"/>
      <c r="U34" s="201"/>
      <c r="V34" s="495"/>
      <c r="W34" s="470"/>
    </row>
    <row r="35" spans="1:23" ht="30" hidden="1" customHeight="1" x14ac:dyDescent="0.25">
      <c r="A35" s="741"/>
      <c r="B35" s="742" t="s">
        <v>2595</v>
      </c>
      <c r="C35" s="743"/>
      <c r="D35" s="14" t="s">
        <v>5482</v>
      </c>
      <c r="E35" s="15" t="s">
        <v>454</v>
      </c>
      <c r="F35" s="15"/>
      <c r="G35" s="461"/>
      <c r="H35" s="471">
        <f>F35*G35</f>
        <v>0</v>
      </c>
      <c r="I35" s="15"/>
      <c r="J35" s="461"/>
      <c r="K35" s="518">
        <f>I35*J35</f>
        <v>0</v>
      </c>
      <c r="L35" s="201"/>
      <c r="M35" s="495"/>
      <c r="N35" s="470"/>
      <c r="O35" s="201"/>
      <c r="P35" s="495"/>
      <c r="Q35" s="470"/>
      <c r="R35" s="201"/>
      <c r="S35" s="495"/>
      <c r="T35" s="470"/>
      <c r="U35" s="201"/>
      <c r="V35" s="495"/>
      <c r="W35" s="470"/>
    </row>
    <row r="36" spans="1:23" ht="30" hidden="1" customHeight="1" x14ac:dyDescent="0.25">
      <c r="A36" s="741"/>
      <c r="B36" s="742" t="s">
        <v>2596</v>
      </c>
      <c r="C36" s="743"/>
      <c r="D36" s="14" t="s">
        <v>5483</v>
      </c>
      <c r="E36" s="15" t="s">
        <v>454</v>
      </c>
      <c r="F36" s="15"/>
      <c r="G36" s="461"/>
      <c r="H36" s="471">
        <f>F36*G36</f>
        <v>0</v>
      </c>
      <c r="I36" s="15"/>
      <c r="J36" s="461"/>
      <c r="K36" s="518">
        <f>I36*J36</f>
        <v>0</v>
      </c>
      <c r="L36" s="201"/>
      <c r="M36" s="495"/>
      <c r="N36" s="470"/>
      <c r="O36" s="201"/>
      <c r="P36" s="495"/>
      <c r="Q36" s="470"/>
      <c r="R36" s="201"/>
      <c r="S36" s="495"/>
      <c r="T36" s="470"/>
      <c r="U36" s="201"/>
      <c r="V36" s="495"/>
      <c r="W36" s="470"/>
    </row>
    <row r="37" spans="1:23" ht="28.5" hidden="1" customHeight="1" x14ac:dyDescent="0.25">
      <c r="A37" s="741" t="s">
        <v>2597</v>
      </c>
      <c r="B37" s="742"/>
      <c r="C37" s="743"/>
      <c r="D37" s="625" t="s">
        <v>2598</v>
      </c>
      <c r="E37" s="15"/>
      <c r="F37" s="15"/>
      <c r="G37" s="461"/>
      <c r="H37" s="505"/>
      <c r="I37" s="15"/>
      <c r="J37" s="461"/>
      <c r="K37" s="539"/>
      <c r="L37" s="201"/>
      <c r="M37" s="495"/>
      <c r="N37" s="504"/>
      <c r="O37" s="201"/>
      <c r="P37" s="495"/>
      <c r="Q37" s="504"/>
      <c r="R37" s="201"/>
      <c r="S37" s="495"/>
      <c r="T37" s="504"/>
      <c r="U37" s="201"/>
      <c r="V37" s="495"/>
      <c r="W37" s="504"/>
    </row>
    <row r="38" spans="1:23" ht="30" hidden="1" customHeight="1" x14ac:dyDescent="0.25">
      <c r="A38" s="741"/>
      <c r="B38" s="742" t="s">
        <v>2599</v>
      </c>
      <c r="C38" s="743"/>
      <c r="D38" s="14" t="s">
        <v>5480</v>
      </c>
      <c r="E38" s="15" t="s">
        <v>454</v>
      </c>
      <c r="F38" s="15"/>
      <c r="G38" s="461"/>
      <c r="H38" s="471">
        <f>F38*G38</f>
        <v>0</v>
      </c>
      <c r="I38" s="15"/>
      <c r="J38" s="461"/>
      <c r="K38" s="518">
        <f>I38*J38</f>
        <v>0</v>
      </c>
      <c r="L38" s="201"/>
      <c r="M38" s="495"/>
      <c r="N38" s="470"/>
      <c r="O38" s="201"/>
      <c r="P38" s="495"/>
      <c r="Q38" s="470"/>
      <c r="R38" s="201"/>
      <c r="S38" s="495"/>
      <c r="T38" s="470"/>
      <c r="U38" s="201"/>
      <c r="V38" s="495"/>
      <c r="W38" s="470"/>
    </row>
    <row r="39" spans="1:23" ht="30" hidden="1" customHeight="1" x14ac:dyDescent="0.25">
      <c r="A39" s="741"/>
      <c r="B39" s="742" t="s">
        <v>2600</v>
      </c>
      <c r="C39" s="743"/>
      <c r="D39" s="14" t="s">
        <v>5481</v>
      </c>
      <c r="E39" s="15" t="s">
        <v>454</v>
      </c>
      <c r="F39" s="15"/>
      <c r="G39" s="461"/>
      <c r="H39" s="471">
        <f>F39*G39</f>
        <v>0</v>
      </c>
      <c r="I39" s="15"/>
      <c r="J39" s="461"/>
      <c r="K39" s="518">
        <f>I39*J39</f>
        <v>0</v>
      </c>
      <c r="L39" s="201"/>
      <c r="M39" s="495"/>
      <c r="N39" s="470"/>
      <c r="O39" s="201"/>
      <c r="P39" s="495"/>
      <c r="Q39" s="470"/>
      <c r="R39" s="201"/>
      <c r="S39" s="495"/>
      <c r="T39" s="470"/>
      <c r="U39" s="201"/>
      <c r="V39" s="495"/>
      <c r="W39" s="470"/>
    </row>
    <row r="40" spans="1:23" ht="30" hidden="1" customHeight="1" x14ac:dyDescent="0.25">
      <c r="A40" s="741"/>
      <c r="B40" s="742" t="s">
        <v>2601</v>
      </c>
      <c r="C40" s="743"/>
      <c r="D40" s="14" t="s">
        <v>5482</v>
      </c>
      <c r="E40" s="15" t="s">
        <v>454</v>
      </c>
      <c r="F40" s="15"/>
      <c r="G40" s="461"/>
      <c r="H40" s="471">
        <f>F40*G40</f>
        <v>0</v>
      </c>
      <c r="I40" s="15"/>
      <c r="J40" s="461"/>
      <c r="K40" s="518">
        <f>I40*J40</f>
        <v>0</v>
      </c>
      <c r="L40" s="201"/>
      <c r="M40" s="495"/>
      <c r="N40" s="470"/>
      <c r="O40" s="201"/>
      <c r="P40" s="495"/>
      <c r="Q40" s="470"/>
      <c r="R40" s="201"/>
      <c r="S40" s="495"/>
      <c r="T40" s="470"/>
      <c r="U40" s="201"/>
      <c r="V40" s="495"/>
      <c r="W40" s="470"/>
    </row>
    <row r="41" spans="1:23" ht="30" hidden="1" customHeight="1" x14ac:dyDescent="0.25">
      <c r="A41" s="741"/>
      <c r="B41" s="742" t="s">
        <v>2602</v>
      </c>
      <c r="C41" s="743"/>
      <c r="D41" s="14" t="s">
        <v>5483</v>
      </c>
      <c r="E41" s="15" t="s">
        <v>454</v>
      </c>
      <c r="F41" s="15"/>
      <c r="G41" s="461"/>
      <c r="H41" s="471">
        <f>F41*G41</f>
        <v>0</v>
      </c>
      <c r="I41" s="15"/>
      <c r="J41" s="461"/>
      <c r="K41" s="518">
        <f>I41*J41</f>
        <v>0</v>
      </c>
      <c r="L41" s="201"/>
      <c r="M41" s="495"/>
      <c r="N41" s="470"/>
      <c r="O41" s="201"/>
      <c r="P41" s="495"/>
      <c r="Q41" s="470"/>
      <c r="R41" s="201"/>
      <c r="S41" s="495"/>
      <c r="T41" s="470"/>
      <c r="U41" s="201"/>
      <c r="V41" s="495"/>
      <c r="W41" s="470"/>
    </row>
    <row r="42" spans="1:23" hidden="1" x14ac:dyDescent="0.25">
      <c r="A42" s="741" t="s">
        <v>2603</v>
      </c>
      <c r="B42" s="742"/>
      <c r="C42" s="743"/>
      <c r="D42" s="625" t="s">
        <v>2604</v>
      </c>
      <c r="E42" s="15"/>
      <c r="F42" s="15"/>
      <c r="G42" s="461"/>
      <c r="H42" s="505"/>
      <c r="I42" s="15"/>
      <c r="J42" s="461"/>
      <c r="K42" s="539"/>
      <c r="L42" s="201"/>
      <c r="M42" s="495"/>
      <c r="N42" s="504"/>
      <c r="O42" s="201"/>
      <c r="P42" s="495"/>
      <c r="Q42" s="504"/>
      <c r="R42" s="201"/>
      <c r="S42" s="495"/>
      <c r="T42" s="504"/>
      <c r="U42" s="201"/>
      <c r="V42" s="495"/>
      <c r="W42" s="504"/>
    </row>
    <row r="43" spans="1:23" ht="14.25" hidden="1" customHeight="1" x14ac:dyDescent="0.25">
      <c r="A43" s="741"/>
      <c r="B43" s="742" t="s">
        <v>2605</v>
      </c>
      <c r="C43" s="743"/>
      <c r="D43" s="14" t="s">
        <v>4656</v>
      </c>
      <c r="E43" s="624" t="s">
        <v>1202</v>
      </c>
      <c r="F43" s="477"/>
      <c r="G43" s="481"/>
      <c r="H43" s="471">
        <f t="shared" ref="H43" si="0">F43*G43</f>
        <v>0</v>
      </c>
      <c r="I43" s="477"/>
      <c r="J43" s="481"/>
      <c r="K43" s="518">
        <f t="shared" ref="K43:K53" si="1">I43*J43</f>
        <v>0</v>
      </c>
      <c r="L43" s="479"/>
      <c r="M43" s="552"/>
      <c r="N43" s="470"/>
      <c r="O43" s="479"/>
      <c r="P43" s="552"/>
      <c r="Q43" s="470"/>
      <c r="R43" s="479"/>
      <c r="S43" s="552"/>
      <c r="T43" s="470"/>
      <c r="U43" s="479"/>
      <c r="V43" s="552"/>
      <c r="W43" s="470"/>
    </row>
    <row r="44" spans="1:23" hidden="1" x14ac:dyDescent="0.25">
      <c r="A44" s="741"/>
      <c r="B44" s="742" t="s">
        <v>2606</v>
      </c>
      <c r="C44" s="743"/>
      <c r="D44" s="14" t="s">
        <v>2607</v>
      </c>
      <c r="E44" s="624" t="s">
        <v>1202</v>
      </c>
      <c r="F44" s="477">
        <f>F18*0.3</f>
        <v>3300</v>
      </c>
      <c r="G44" s="481">
        <v>7</v>
      </c>
      <c r="H44" s="471">
        <f t="shared" ref="H44:H53" si="2">F44*G44</f>
        <v>23100</v>
      </c>
      <c r="I44" s="477"/>
      <c r="J44" s="481">
        <v>7</v>
      </c>
      <c r="K44" s="518">
        <f t="shared" si="1"/>
        <v>0</v>
      </c>
      <c r="L44" s="479"/>
      <c r="M44" s="552"/>
      <c r="N44" s="470"/>
      <c r="O44" s="479"/>
      <c r="P44" s="552"/>
      <c r="Q44" s="470"/>
      <c r="R44" s="479"/>
      <c r="S44" s="552"/>
      <c r="T44" s="470"/>
      <c r="U44" s="479"/>
      <c r="V44" s="552"/>
      <c r="W44" s="470"/>
    </row>
    <row r="45" spans="1:23" ht="30" hidden="1" customHeight="1" x14ac:dyDescent="0.25">
      <c r="A45" s="741"/>
      <c r="B45" s="742" t="s">
        <v>2608</v>
      </c>
      <c r="C45" s="743"/>
      <c r="D45" s="14" t="s">
        <v>5484</v>
      </c>
      <c r="E45" s="15" t="s">
        <v>1202</v>
      </c>
      <c r="F45" s="15"/>
      <c r="G45" s="461"/>
      <c r="H45" s="471">
        <f t="shared" si="2"/>
        <v>0</v>
      </c>
      <c r="I45" s="15"/>
      <c r="J45" s="461"/>
      <c r="K45" s="518">
        <f t="shared" si="1"/>
        <v>0</v>
      </c>
      <c r="L45" s="201"/>
      <c r="M45" s="495"/>
      <c r="N45" s="470"/>
      <c r="O45" s="201"/>
      <c r="P45" s="495"/>
      <c r="Q45" s="470"/>
      <c r="R45" s="201"/>
      <c r="S45" s="495"/>
      <c r="T45" s="470"/>
      <c r="U45" s="201"/>
      <c r="V45" s="495"/>
      <c r="W45" s="470"/>
    </row>
    <row r="46" spans="1:23" ht="28.5" hidden="1" customHeight="1" x14ac:dyDescent="0.25">
      <c r="A46" s="741"/>
      <c r="B46" s="742" t="s">
        <v>2609</v>
      </c>
      <c r="C46" s="743"/>
      <c r="D46" s="14" t="s">
        <v>4920</v>
      </c>
      <c r="E46" s="624" t="s">
        <v>1202</v>
      </c>
      <c r="F46" s="477">
        <v>0</v>
      </c>
      <c r="G46" s="481">
        <v>7</v>
      </c>
      <c r="H46" s="471">
        <f t="shared" si="2"/>
        <v>0</v>
      </c>
      <c r="I46" s="477"/>
      <c r="J46" s="481">
        <v>7</v>
      </c>
      <c r="K46" s="518">
        <f t="shared" si="1"/>
        <v>0</v>
      </c>
      <c r="L46" s="479"/>
      <c r="M46" s="552"/>
      <c r="N46" s="470"/>
      <c r="O46" s="479"/>
      <c r="P46" s="552"/>
      <c r="Q46" s="470"/>
      <c r="R46" s="479"/>
      <c r="S46" s="552"/>
      <c r="T46" s="470"/>
      <c r="U46" s="479"/>
      <c r="V46" s="552"/>
      <c r="W46" s="470"/>
    </row>
    <row r="47" spans="1:23" ht="30" hidden="1" customHeight="1" x14ac:dyDescent="0.25">
      <c r="A47" s="741"/>
      <c r="B47" s="742" t="s">
        <v>2610</v>
      </c>
      <c r="C47" s="743"/>
      <c r="D47" s="14" t="s">
        <v>5485</v>
      </c>
      <c r="E47" s="15" t="s">
        <v>1202</v>
      </c>
      <c r="F47" s="15"/>
      <c r="G47" s="461"/>
      <c r="H47" s="471">
        <f t="shared" si="2"/>
        <v>0</v>
      </c>
      <c r="I47" s="15"/>
      <c r="J47" s="461"/>
      <c r="K47" s="518">
        <f t="shared" si="1"/>
        <v>0</v>
      </c>
      <c r="L47" s="201"/>
      <c r="M47" s="495"/>
      <c r="N47" s="470"/>
      <c r="O47" s="201"/>
      <c r="P47" s="495"/>
      <c r="Q47" s="470"/>
      <c r="R47" s="201"/>
      <c r="S47" s="495"/>
      <c r="T47" s="470"/>
      <c r="U47" s="201"/>
      <c r="V47" s="495"/>
      <c r="W47" s="470"/>
    </row>
    <row r="48" spans="1:23" ht="29.25" hidden="1" customHeight="1" x14ac:dyDescent="0.25">
      <c r="A48" s="741"/>
      <c r="B48" s="742" t="s">
        <v>2611</v>
      </c>
      <c r="C48" s="743"/>
      <c r="D48" s="14" t="s">
        <v>5486</v>
      </c>
      <c r="E48" s="15" t="s">
        <v>1202</v>
      </c>
      <c r="F48" s="15"/>
      <c r="G48" s="461"/>
      <c r="H48" s="471">
        <f t="shared" si="2"/>
        <v>0</v>
      </c>
      <c r="I48" s="15"/>
      <c r="J48" s="461"/>
      <c r="K48" s="518">
        <f t="shared" si="1"/>
        <v>0</v>
      </c>
      <c r="L48" s="201"/>
      <c r="M48" s="495"/>
      <c r="N48" s="470"/>
      <c r="O48" s="201"/>
      <c r="P48" s="495"/>
      <c r="Q48" s="470"/>
      <c r="R48" s="201"/>
      <c r="S48" s="495"/>
      <c r="T48" s="470"/>
      <c r="U48" s="201"/>
      <c r="V48" s="495"/>
      <c r="W48" s="470"/>
    </row>
    <row r="49" spans="1:23" ht="30" hidden="1" customHeight="1" x14ac:dyDescent="0.25">
      <c r="A49" s="741"/>
      <c r="B49" s="742" t="s">
        <v>2612</v>
      </c>
      <c r="C49" s="743"/>
      <c r="D49" s="14" t="s">
        <v>5487</v>
      </c>
      <c r="E49" s="15" t="s">
        <v>1202</v>
      </c>
      <c r="F49" s="15"/>
      <c r="G49" s="461"/>
      <c r="H49" s="471">
        <f t="shared" si="2"/>
        <v>0</v>
      </c>
      <c r="I49" s="15"/>
      <c r="J49" s="461"/>
      <c r="K49" s="518">
        <f t="shared" si="1"/>
        <v>0</v>
      </c>
      <c r="L49" s="201"/>
      <c r="M49" s="495"/>
      <c r="N49" s="470"/>
      <c r="O49" s="201"/>
      <c r="P49" s="495"/>
      <c r="Q49" s="470"/>
      <c r="R49" s="201"/>
      <c r="S49" s="495"/>
      <c r="T49" s="470"/>
      <c r="U49" s="201"/>
      <c r="V49" s="495"/>
      <c r="W49" s="470"/>
    </row>
    <row r="50" spans="1:23" ht="28.5" hidden="1" customHeight="1" x14ac:dyDescent="0.25">
      <c r="A50" s="741"/>
      <c r="B50" s="742" t="s">
        <v>2613</v>
      </c>
      <c r="C50" s="743"/>
      <c r="D50" s="14" t="s">
        <v>2614</v>
      </c>
      <c r="E50" s="15" t="s">
        <v>1202</v>
      </c>
      <c r="F50" s="15"/>
      <c r="G50" s="461"/>
      <c r="H50" s="471">
        <f t="shared" si="2"/>
        <v>0</v>
      </c>
      <c r="I50" s="15"/>
      <c r="J50" s="461"/>
      <c r="K50" s="518">
        <f t="shared" si="1"/>
        <v>0</v>
      </c>
      <c r="L50" s="201"/>
      <c r="M50" s="495"/>
      <c r="N50" s="470"/>
      <c r="O50" s="201"/>
      <c r="P50" s="495"/>
      <c r="Q50" s="470"/>
      <c r="R50" s="201"/>
      <c r="S50" s="495"/>
      <c r="T50" s="470"/>
      <c r="U50" s="201"/>
      <c r="V50" s="495"/>
      <c r="W50" s="470"/>
    </row>
    <row r="51" spans="1:23" ht="28.5" hidden="1" customHeight="1" x14ac:dyDescent="0.25">
      <c r="A51" s="741"/>
      <c r="B51" s="742" t="s">
        <v>2615</v>
      </c>
      <c r="C51" s="743"/>
      <c r="D51" s="14" t="s">
        <v>2616</v>
      </c>
      <c r="E51" s="15" t="s">
        <v>1202</v>
      </c>
      <c r="F51" s="15"/>
      <c r="G51" s="461"/>
      <c r="H51" s="471">
        <f t="shared" si="2"/>
        <v>0</v>
      </c>
      <c r="I51" s="15"/>
      <c r="J51" s="461"/>
      <c r="K51" s="518">
        <f t="shared" si="1"/>
        <v>0</v>
      </c>
      <c r="L51" s="201"/>
      <c r="M51" s="495"/>
      <c r="N51" s="470"/>
      <c r="O51" s="201"/>
      <c r="P51" s="495"/>
      <c r="Q51" s="470"/>
      <c r="R51" s="201"/>
      <c r="S51" s="495"/>
      <c r="T51" s="470"/>
      <c r="U51" s="201"/>
      <c r="V51" s="495"/>
      <c r="W51" s="470"/>
    </row>
    <row r="52" spans="1:23" ht="14.25" hidden="1" customHeight="1" x14ac:dyDescent="0.25">
      <c r="A52" s="741"/>
      <c r="B52" s="742" t="s">
        <v>2617</v>
      </c>
      <c r="C52" s="743"/>
      <c r="D52" s="14" t="s">
        <v>2618</v>
      </c>
      <c r="E52" s="15" t="s">
        <v>1202</v>
      </c>
      <c r="F52" s="15"/>
      <c r="G52" s="461"/>
      <c r="H52" s="471">
        <f t="shared" si="2"/>
        <v>0</v>
      </c>
      <c r="I52" s="15"/>
      <c r="J52" s="461"/>
      <c r="K52" s="518">
        <f t="shared" si="1"/>
        <v>0</v>
      </c>
      <c r="L52" s="201"/>
      <c r="M52" s="495"/>
      <c r="N52" s="470"/>
      <c r="O52" s="201"/>
      <c r="P52" s="495"/>
      <c r="Q52" s="470"/>
      <c r="R52" s="201"/>
      <c r="S52" s="495"/>
      <c r="T52" s="470"/>
      <c r="U52" s="201"/>
      <c r="V52" s="495"/>
      <c r="W52" s="470"/>
    </row>
    <row r="53" spans="1:23" ht="14.25" hidden="1" customHeight="1" x14ac:dyDescent="0.25">
      <c r="A53" s="741"/>
      <c r="B53" s="742" t="s">
        <v>2619</v>
      </c>
      <c r="C53" s="743"/>
      <c r="D53" s="14" t="s">
        <v>5488</v>
      </c>
      <c r="E53" s="15" t="s">
        <v>1202</v>
      </c>
      <c r="F53" s="15"/>
      <c r="G53" s="461"/>
      <c r="H53" s="471">
        <f t="shared" si="2"/>
        <v>0</v>
      </c>
      <c r="I53" s="15"/>
      <c r="J53" s="461"/>
      <c r="K53" s="518">
        <f t="shared" si="1"/>
        <v>0</v>
      </c>
      <c r="L53" s="201"/>
      <c r="M53" s="495"/>
      <c r="N53" s="470"/>
      <c r="O53" s="201"/>
      <c r="P53" s="495"/>
      <c r="Q53" s="470"/>
      <c r="R53" s="201"/>
      <c r="S53" s="495"/>
      <c r="T53" s="470"/>
      <c r="U53" s="201"/>
      <c r="V53" s="495"/>
      <c r="W53" s="470"/>
    </row>
    <row r="54" spans="1:23" hidden="1" x14ac:dyDescent="0.25">
      <c r="A54" s="741" t="s">
        <v>2620</v>
      </c>
      <c r="B54" s="742"/>
      <c r="C54" s="743"/>
      <c r="D54" s="625" t="s">
        <v>5489</v>
      </c>
      <c r="E54" s="15"/>
      <c r="F54" s="15"/>
      <c r="G54" s="461"/>
      <c r="H54" s="505"/>
      <c r="I54" s="15"/>
      <c r="J54" s="461"/>
      <c r="K54" s="539"/>
      <c r="L54" s="201"/>
      <c r="M54" s="495"/>
      <c r="N54" s="504"/>
      <c r="O54" s="201"/>
      <c r="P54" s="495"/>
      <c r="Q54" s="504"/>
      <c r="R54" s="201"/>
      <c r="S54" s="495"/>
      <c r="T54" s="504"/>
      <c r="U54" s="201"/>
      <c r="V54" s="495"/>
      <c r="W54" s="504"/>
    </row>
    <row r="55" spans="1:23" ht="14.25" hidden="1" customHeight="1" x14ac:dyDescent="0.25">
      <c r="A55" s="741"/>
      <c r="B55" s="742" t="s">
        <v>2621</v>
      </c>
      <c r="C55" s="743"/>
      <c r="D55" s="14" t="s">
        <v>2622</v>
      </c>
      <c r="E55" s="624" t="s">
        <v>60</v>
      </c>
      <c r="F55" s="477"/>
      <c r="G55" s="481">
        <v>475</v>
      </c>
      <c r="H55" s="471">
        <f t="shared" ref="H55:H61" si="3">F55*G55</f>
        <v>0</v>
      </c>
      <c r="I55" s="477"/>
      <c r="J55" s="481">
        <v>475</v>
      </c>
      <c r="K55" s="518">
        <f t="shared" ref="K55:K61" si="4">I55*J55</f>
        <v>0</v>
      </c>
      <c r="L55" s="479"/>
      <c r="M55" s="552"/>
      <c r="N55" s="470"/>
      <c r="O55" s="479"/>
      <c r="P55" s="552"/>
      <c r="Q55" s="470"/>
      <c r="R55" s="479"/>
      <c r="S55" s="552"/>
      <c r="T55" s="470"/>
      <c r="U55" s="479"/>
      <c r="V55" s="552"/>
      <c r="W55" s="470"/>
    </row>
    <row r="56" spans="1:23" ht="14.25" hidden="1" customHeight="1" x14ac:dyDescent="0.25">
      <c r="A56" s="741"/>
      <c r="B56" s="742" t="s">
        <v>2623</v>
      </c>
      <c r="C56" s="743"/>
      <c r="D56" s="14" t="s">
        <v>2624</v>
      </c>
      <c r="E56" s="624" t="s">
        <v>60</v>
      </c>
      <c r="F56" s="477"/>
      <c r="G56" s="481">
        <v>475</v>
      </c>
      <c r="H56" s="471">
        <f t="shared" si="3"/>
        <v>0</v>
      </c>
      <c r="I56" s="477"/>
      <c r="J56" s="481">
        <v>475</v>
      </c>
      <c r="K56" s="518">
        <f t="shared" si="4"/>
        <v>0</v>
      </c>
      <c r="L56" s="479"/>
      <c r="M56" s="552"/>
      <c r="N56" s="470"/>
      <c r="O56" s="479"/>
      <c r="P56" s="552"/>
      <c r="Q56" s="470"/>
      <c r="R56" s="479"/>
      <c r="S56" s="552"/>
      <c r="T56" s="470"/>
      <c r="U56" s="479"/>
      <c r="V56" s="552"/>
      <c r="W56" s="470"/>
    </row>
    <row r="57" spans="1:23" ht="14.25" hidden="1" customHeight="1" x14ac:dyDescent="0.25">
      <c r="A57" s="741"/>
      <c r="B57" s="742" t="s">
        <v>2625</v>
      </c>
      <c r="C57" s="743"/>
      <c r="D57" s="14" t="s">
        <v>2626</v>
      </c>
      <c r="E57" s="624" t="s">
        <v>60</v>
      </c>
      <c r="F57" s="477">
        <v>0</v>
      </c>
      <c r="G57" s="481">
        <v>475</v>
      </c>
      <c r="H57" s="471">
        <f t="shared" si="3"/>
        <v>0</v>
      </c>
      <c r="I57" s="477"/>
      <c r="J57" s="481">
        <v>475</v>
      </c>
      <c r="K57" s="518">
        <f t="shared" si="4"/>
        <v>0</v>
      </c>
      <c r="L57" s="479"/>
      <c r="M57" s="552"/>
      <c r="N57" s="470"/>
      <c r="O57" s="479"/>
      <c r="P57" s="552"/>
      <c r="Q57" s="470"/>
      <c r="R57" s="479"/>
      <c r="S57" s="552"/>
      <c r="T57" s="470"/>
      <c r="U57" s="479"/>
      <c r="V57" s="552"/>
      <c r="W57" s="470"/>
    </row>
    <row r="58" spans="1:23" ht="15" hidden="1" customHeight="1" x14ac:dyDescent="0.25">
      <c r="A58" s="741"/>
      <c r="B58" s="742" t="s">
        <v>2627</v>
      </c>
      <c r="C58" s="743"/>
      <c r="D58" s="14" t="s">
        <v>2628</v>
      </c>
      <c r="E58" s="624" t="s">
        <v>60</v>
      </c>
      <c r="F58" s="477">
        <v>100</v>
      </c>
      <c r="G58" s="481">
        <v>475</v>
      </c>
      <c r="H58" s="471">
        <f t="shared" ref="H58" si="5">F58*G58</f>
        <v>47500</v>
      </c>
      <c r="I58" s="477"/>
      <c r="J58" s="481">
        <v>475</v>
      </c>
      <c r="K58" s="518">
        <f t="shared" si="4"/>
        <v>0</v>
      </c>
      <c r="L58" s="479"/>
      <c r="M58" s="552"/>
      <c r="N58" s="470"/>
      <c r="O58" s="479"/>
      <c r="P58" s="552"/>
      <c r="Q58" s="470"/>
      <c r="R58" s="479"/>
      <c r="S58" s="552"/>
      <c r="T58" s="470"/>
      <c r="U58" s="479"/>
      <c r="V58" s="552"/>
      <c r="W58" s="470"/>
    </row>
    <row r="59" spans="1:23" ht="15" hidden="1" customHeight="1" x14ac:dyDescent="0.25">
      <c r="A59" s="741"/>
      <c r="B59" s="742" t="s">
        <v>2629</v>
      </c>
      <c r="C59" s="132"/>
      <c r="D59" s="14" t="s">
        <v>2630</v>
      </c>
      <c r="E59" s="15" t="s">
        <v>60</v>
      </c>
      <c r="F59" s="15"/>
      <c r="G59" s="461"/>
      <c r="H59" s="471">
        <f t="shared" si="3"/>
        <v>0</v>
      </c>
      <c r="I59" s="15"/>
      <c r="J59" s="461"/>
      <c r="K59" s="518">
        <f t="shared" si="4"/>
        <v>0</v>
      </c>
      <c r="L59" s="201"/>
      <c r="M59" s="495"/>
      <c r="N59" s="470"/>
      <c r="O59" s="201"/>
      <c r="P59" s="495"/>
      <c r="Q59" s="470"/>
      <c r="R59" s="201"/>
      <c r="S59" s="495"/>
      <c r="T59" s="470"/>
      <c r="U59" s="201"/>
      <c r="V59" s="495"/>
      <c r="W59" s="470"/>
    </row>
    <row r="60" spans="1:23" ht="15" hidden="1" customHeight="1" x14ac:dyDescent="0.25">
      <c r="A60" s="741"/>
      <c r="B60" s="742" t="s">
        <v>2631</v>
      </c>
      <c r="C60" s="743"/>
      <c r="D60" s="14" t="s">
        <v>1556</v>
      </c>
      <c r="E60" s="624" t="s">
        <v>60</v>
      </c>
      <c r="F60" s="477">
        <v>90</v>
      </c>
      <c r="G60" s="481">
        <v>250</v>
      </c>
      <c r="H60" s="471">
        <f t="shared" si="3"/>
        <v>22500</v>
      </c>
      <c r="I60" s="477"/>
      <c r="J60" s="481">
        <v>250</v>
      </c>
      <c r="K60" s="518">
        <f t="shared" si="4"/>
        <v>0</v>
      </c>
      <c r="L60" s="479"/>
      <c r="M60" s="552"/>
      <c r="N60" s="470"/>
      <c r="O60" s="479"/>
      <c r="P60" s="552"/>
      <c r="Q60" s="470"/>
      <c r="R60" s="479"/>
      <c r="S60" s="552"/>
      <c r="T60" s="470"/>
      <c r="U60" s="479"/>
      <c r="V60" s="552"/>
      <c r="W60" s="470"/>
    </row>
    <row r="61" spans="1:23" ht="15" hidden="1" customHeight="1" x14ac:dyDescent="0.25">
      <c r="A61" s="741"/>
      <c r="B61" s="742" t="s">
        <v>2632</v>
      </c>
      <c r="C61" s="743"/>
      <c r="D61" s="14" t="s">
        <v>2633</v>
      </c>
      <c r="E61" s="15" t="s">
        <v>60</v>
      </c>
      <c r="F61" s="15"/>
      <c r="G61" s="461"/>
      <c r="H61" s="471">
        <f t="shared" si="3"/>
        <v>0</v>
      </c>
      <c r="I61" s="15"/>
      <c r="J61" s="461"/>
      <c r="K61" s="518">
        <f t="shared" si="4"/>
        <v>0</v>
      </c>
      <c r="L61" s="201"/>
      <c r="M61" s="495"/>
      <c r="N61" s="470"/>
      <c r="O61" s="201"/>
      <c r="P61" s="495"/>
      <c r="Q61" s="470"/>
      <c r="R61" s="201"/>
      <c r="S61" s="495"/>
      <c r="T61" s="470"/>
      <c r="U61" s="201"/>
      <c r="V61" s="495"/>
      <c r="W61" s="470"/>
    </row>
    <row r="62" spans="1:23" hidden="1" x14ac:dyDescent="0.25">
      <c r="A62" s="741" t="s">
        <v>2634</v>
      </c>
      <c r="B62" s="742"/>
      <c r="C62" s="743"/>
      <c r="D62" s="625" t="s">
        <v>2635</v>
      </c>
      <c r="E62" s="15"/>
      <c r="F62" s="15"/>
      <c r="G62" s="461"/>
      <c r="H62" s="505"/>
      <c r="I62" s="15"/>
      <c r="J62" s="461"/>
      <c r="K62" s="539"/>
      <c r="L62" s="201"/>
      <c r="M62" s="495"/>
      <c r="N62" s="504"/>
      <c r="O62" s="201"/>
      <c r="P62" s="495"/>
      <c r="Q62" s="504"/>
      <c r="R62" s="201"/>
      <c r="S62" s="495"/>
      <c r="T62" s="504"/>
      <c r="U62" s="201"/>
      <c r="V62" s="495"/>
      <c r="W62" s="504"/>
    </row>
    <row r="63" spans="1:23" hidden="1" x14ac:dyDescent="0.25">
      <c r="A63" s="741"/>
      <c r="B63" s="742" t="s">
        <v>2636</v>
      </c>
      <c r="C63" s="743"/>
      <c r="D63" s="14" t="s">
        <v>2637</v>
      </c>
      <c r="E63" s="624" t="s">
        <v>1202</v>
      </c>
      <c r="F63" s="477">
        <f>F18*0.85</f>
        <v>9350</v>
      </c>
      <c r="G63" s="481">
        <v>7</v>
      </c>
      <c r="H63" s="471">
        <f>F63*G63</f>
        <v>65450</v>
      </c>
      <c r="I63" s="477"/>
      <c r="J63" s="481">
        <v>7</v>
      </c>
      <c r="K63" s="518">
        <f>I63*J63</f>
        <v>0</v>
      </c>
      <c r="L63" s="479"/>
      <c r="M63" s="552"/>
      <c r="N63" s="470"/>
      <c r="O63" s="479"/>
      <c r="P63" s="552"/>
      <c r="Q63" s="470"/>
      <c r="R63" s="479"/>
      <c r="S63" s="552"/>
      <c r="T63" s="470"/>
      <c r="U63" s="479"/>
      <c r="V63" s="552"/>
      <c r="W63" s="470"/>
    </row>
    <row r="64" spans="1:23" ht="66" hidden="1" x14ac:dyDescent="0.25">
      <c r="A64" s="741"/>
      <c r="B64" s="742" t="s">
        <v>2638</v>
      </c>
      <c r="C64" s="743"/>
      <c r="D64" s="14" t="s">
        <v>5490</v>
      </c>
      <c r="E64" s="624" t="s">
        <v>1202</v>
      </c>
      <c r="F64" s="477">
        <v>0</v>
      </c>
      <c r="G64" s="481">
        <v>7</v>
      </c>
      <c r="H64" s="471">
        <f>F64*G64</f>
        <v>0</v>
      </c>
      <c r="I64" s="477"/>
      <c r="J64" s="481">
        <v>7</v>
      </c>
      <c r="K64" s="518">
        <f>I64*J64</f>
        <v>0</v>
      </c>
      <c r="L64" s="479"/>
      <c r="M64" s="552"/>
      <c r="N64" s="470"/>
      <c r="O64" s="479"/>
      <c r="P64" s="552"/>
      <c r="Q64" s="470"/>
      <c r="R64" s="479"/>
      <c r="S64" s="552"/>
      <c r="T64" s="470"/>
      <c r="U64" s="479"/>
      <c r="V64" s="552"/>
      <c r="W64" s="470"/>
    </row>
    <row r="65" spans="1:23" ht="44.25" hidden="1" customHeight="1" x14ac:dyDescent="0.25">
      <c r="A65" s="741"/>
      <c r="B65" s="742" t="s">
        <v>2639</v>
      </c>
      <c r="C65" s="743"/>
      <c r="D65" s="14" t="s">
        <v>5491</v>
      </c>
      <c r="E65" s="624" t="s">
        <v>1202</v>
      </c>
      <c r="F65" s="477"/>
      <c r="G65" s="481"/>
      <c r="H65" s="471">
        <f>F65*G65</f>
        <v>0</v>
      </c>
      <c r="I65" s="477"/>
      <c r="J65" s="481"/>
      <c r="K65" s="518">
        <f>I65*J65</f>
        <v>0</v>
      </c>
      <c r="L65" s="479"/>
      <c r="M65" s="552"/>
      <c r="N65" s="470"/>
      <c r="O65" s="479"/>
      <c r="P65" s="552"/>
      <c r="Q65" s="470"/>
      <c r="R65" s="479"/>
      <c r="S65" s="552"/>
      <c r="T65" s="470"/>
      <c r="U65" s="479"/>
      <c r="V65" s="552"/>
      <c r="W65" s="470"/>
    </row>
    <row r="66" spans="1:23" ht="26.4" hidden="1" x14ac:dyDescent="0.25">
      <c r="A66" s="741"/>
      <c r="B66" s="742" t="s">
        <v>2640</v>
      </c>
      <c r="C66" s="743"/>
      <c r="D66" s="14" t="s">
        <v>5492</v>
      </c>
      <c r="E66" s="624" t="s">
        <v>1202</v>
      </c>
      <c r="F66" s="477">
        <f>F21*0.6</f>
        <v>0</v>
      </c>
      <c r="G66" s="481"/>
      <c r="H66" s="471">
        <f>F66*G66</f>
        <v>0</v>
      </c>
      <c r="I66" s="477"/>
      <c r="J66" s="481"/>
      <c r="K66" s="518">
        <f>I66*J66</f>
        <v>0</v>
      </c>
      <c r="L66" s="479"/>
      <c r="M66" s="552"/>
      <c r="N66" s="470"/>
      <c r="O66" s="479"/>
      <c r="P66" s="552"/>
      <c r="Q66" s="470"/>
      <c r="R66" s="479"/>
      <c r="S66" s="552"/>
      <c r="T66" s="470"/>
      <c r="U66" s="479"/>
      <c r="V66" s="552"/>
      <c r="W66" s="470"/>
    </row>
    <row r="67" spans="1:23" ht="14.25" hidden="1" customHeight="1" x14ac:dyDescent="0.25">
      <c r="A67" s="741" t="s">
        <v>2641</v>
      </c>
      <c r="B67" s="742"/>
      <c r="C67" s="743"/>
      <c r="D67" s="625" t="s">
        <v>2642</v>
      </c>
      <c r="E67" s="15"/>
      <c r="F67" s="15"/>
      <c r="G67" s="461"/>
      <c r="H67" s="505"/>
      <c r="I67" s="15"/>
      <c r="J67" s="461"/>
      <c r="K67" s="539"/>
      <c r="L67" s="201"/>
      <c r="M67" s="495"/>
      <c r="N67" s="504"/>
      <c r="O67" s="201"/>
      <c r="P67" s="495"/>
      <c r="Q67" s="504"/>
      <c r="R67" s="201"/>
      <c r="S67" s="495"/>
      <c r="T67" s="504"/>
      <c r="U67" s="201"/>
      <c r="V67" s="495"/>
      <c r="W67" s="504"/>
    </row>
    <row r="68" spans="1:23" ht="14.25" hidden="1" customHeight="1" x14ac:dyDescent="0.25">
      <c r="A68" s="741"/>
      <c r="B68" s="742" t="s">
        <v>2643</v>
      </c>
      <c r="C68" s="743"/>
      <c r="D68" s="14" t="s">
        <v>2637</v>
      </c>
      <c r="E68" s="15" t="s">
        <v>1202</v>
      </c>
      <c r="F68" s="15"/>
      <c r="G68" s="461"/>
      <c r="H68" s="471">
        <f>F68*G68</f>
        <v>0</v>
      </c>
      <c r="I68" s="15"/>
      <c r="J68" s="461"/>
      <c r="K68" s="518">
        <f>I68*J68</f>
        <v>0</v>
      </c>
      <c r="L68" s="201"/>
      <c r="M68" s="495"/>
      <c r="N68" s="470"/>
      <c r="O68" s="201"/>
      <c r="P68" s="495"/>
      <c r="Q68" s="470"/>
      <c r="R68" s="201"/>
      <c r="S68" s="495"/>
      <c r="T68" s="470"/>
      <c r="U68" s="201"/>
      <c r="V68" s="495"/>
      <c r="W68" s="470"/>
    </row>
    <row r="69" spans="1:23" ht="29.25" hidden="1" customHeight="1" x14ac:dyDescent="0.25">
      <c r="A69" s="741"/>
      <c r="B69" s="742" t="s">
        <v>2644</v>
      </c>
      <c r="C69" s="743"/>
      <c r="D69" s="14" t="s">
        <v>5493</v>
      </c>
      <c r="E69" s="15" t="s">
        <v>1202</v>
      </c>
      <c r="F69" s="15"/>
      <c r="G69" s="461"/>
      <c r="H69" s="471">
        <f>F69*G69</f>
        <v>0</v>
      </c>
      <c r="I69" s="15"/>
      <c r="J69" s="461"/>
      <c r="K69" s="518">
        <f>I69*J69</f>
        <v>0</v>
      </c>
      <c r="L69" s="201"/>
      <c r="M69" s="495"/>
      <c r="N69" s="470"/>
      <c r="O69" s="201"/>
      <c r="P69" s="495"/>
      <c r="Q69" s="470"/>
      <c r="R69" s="201"/>
      <c r="S69" s="495"/>
      <c r="T69" s="470"/>
      <c r="U69" s="201"/>
      <c r="V69" s="495"/>
      <c r="W69" s="470"/>
    </row>
    <row r="70" spans="1:23" ht="44.25" hidden="1" customHeight="1" x14ac:dyDescent="0.25">
      <c r="A70" s="741"/>
      <c r="B70" s="742" t="s">
        <v>2645</v>
      </c>
      <c r="C70" s="743"/>
      <c r="D70" s="14" t="s">
        <v>5494</v>
      </c>
      <c r="E70" s="15" t="s">
        <v>1202</v>
      </c>
      <c r="F70" s="15"/>
      <c r="G70" s="461"/>
      <c r="H70" s="471">
        <f>F70*G70</f>
        <v>0</v>
      </c>
      <c r="I70" s="15"/>
      <c r="J70" s="461"/>
      <c r="K70" s="518">
        <f>I70*J70</f>
        <v>0</v>
      </c>
      <c r="L70" s="201"/>
      <c r="M70" s="495"/>
      <c r="N70" s="470"/>
      <c r="O70" s="201"/>
      <c r="P70" s="495"/>
      <c r="Q70" s="470"/>
      <c r="R70" s="201"/>
      <c r="S70" s="495"/>
      <c r="T70" s="470"/>
      <c r="U70" s="201"/>
      <c r="V70" s="495"/>
      <c r="W70" s="470"/>
    </row>
    <row r="71" spans="1:23" ht="30" hidden="1" customHeight="1" x14ac:dyDescent="0.25">
      <c r="A71" s="741"/>
      <c r="B71" s="742" t="s">
        <v>2646</v>
      </c>
      <c r="C71" s="743"/>
      <c r="D71" s="14" t="s">
        <v>5492</v>
      </c>
      <c r="E71" s="15" t="s">
        <v>1202</v>
      </c>
      <c r="F71" s="15"/>
      <c r="G71" s="461"/>
      <c r="H71" s="471">
        <f>F71*G71</f>
        <v>0</v>
      </c>
      <c r="I71" s="15"/>
      <c r="J71" s="461"/>
      <c r="K71" s="518">
        <f>I71*J71</f>
        <v>0</v>
      </c>
      <c r="L71" s="201"/>
      <c r="M71" s="495"/>
      <c r="N71" s="470"/>
      <c r="O71" s="201"/>
      <c r="P71" s="495"/>
      <c r="Q71" s="470"/>
      <c r="R71" s="201"/>
      <c r="S71" s="495"/>
      <c r="T71" s="470"/>
      <c r="U71" s="201"/>
      <c r="V71" s="495"/>
      <c r="W71" s="470"/>
    </row>
    <row r="72" spans="1:23" ht="28.5" hidden="1" customHeight="1" x14ac:dyDescent="0.25">
      <c r="A72" s="741" t="s">
        <v>2647</v>
      </c>
      <c r="B72" s="742"/>
      <c r="C72" s="743"/>
      <c r="D72" s="625" t="s">
        <v>2648</v>
      </c>
      <c r="E72" s="15"/>
      <c r="F72" s="15"/>
      <c r="G72" s="461"/>
      <c r="H72" s="505"/>
      <c r="I72" s="15"/>
      <c r="J72" s="461"/>
      <c r="K72" s="539"/>
      <c r="L72" s="201"/>
      <c r="M72" s="495"/>
      <c r="N72" s="504"/>
      <c r="O72" s="201"/>
      <c r="P72" s="495"/>
      <c r="Q72" s="504"/>
      <c r="R72" s="201"/>
      <c r="S72" s="495"/>
      <c r="T72" s="504"/>
      <c r="U72" s="201"/>
      <c r="V72" s="495"/>
      <c r="W72" s="504"/>
    </row>
    <row r="73" spans="1:23" ht="29.25" hidden="1" customHeight="1" x14ac:dyDescent="0.25">
      <c r="A73" s="741"/>
      <c r="B73" s="742" t="s">
        <v>2649</v>
      </c>
      <c r="C73" s="743"/>
      <c r="D73" s="14" t="s">
        <v>5495</v>
      </c>
      <c r="E73" s="15" t="s">
        <v>1202</v>
      </c>
      <c r="F73" s="15"/>
      <c r="G73" s="461"/>
      <c r="H73" s="471">
        <f>F73*G73</f>
        <v>0</v>
      </c>
      <c r="I73" s="15"/>
      <c r="J73" s="461"/>
      <c r="K73" s="518">
        <f>I73*J73</f>
        <v>0</v>
      </c>
      <c r="L73" s="201"/>
      <c r="M73" s="495"/>
      <c r="N73" s="470"/>
      <c r="O73" s="201"/>
      <c r="P73" s="495"/>
      <c r="Q73" s="470"/>
      <c r="R73" s="201"/>
      <c r="S73" s="495"/>
      <c r="T73" s="470"/>
      <c r="U73" s="201"/>
      <c r="V73" s="495"/>
      <c r="W73" s="470"/>
    </row>
    <row r="74" spans="1:23" ht="29.25" hidden="1" customHeight="1" x14ac:dyDescent="0.25">
      <c r="A74" s="741"/>
      <c r="B74" s="742" t="s">
        <v>2650</v>
      </c>
      <c r="C74" s="743"/>
      <c r="D74" s="14" t="s">
        <v>5496</v>
      </c>
      <c r="E74" s="15" t="s">
        <v>1202</v>
      </c>
      <c r="F74" s="15"/>
      <c r="G74" s="461"/>
      <c r="H74" s="471">
        <f>F74*G74</f>
        <v>0</v>
      </c>
      <c r="I74" s="15"/>
      <c r="J74" s="461"/>
      <c r="K74" s="518">
        <f>I74*J74</f>
        <v>0</v>
      </c>
      <c r="L74" s="201"/>
      <c r="M74" s="495"/>
      <c r="N74" s="470"/>
      <c r="O74" s="201"/>
      <c r="P74" s="495"/>
      <c r="Q74" s="470"/>
      <c r="R74" s="201"/>
      <c r="S74" s="495"/>
      <c r="T74" s="470"/>
      <c r="U74" s="201"/>
      <c r="V74" s="495"/>
      <c r="W74" s="470"/>
    </row>
    <row r="75" spans="1:23" ht="28.5" hidden="1" customHeight="1" x14ac:dyDescent="0.25">
      <c r="A75" s="741" t="s">
        <v>2651</v>
      </c>
      <c r="B75" s="742"/>
      <c r="C75" s="743"/>
      <c r="D75" s="625" t="s">
        <v>2652</v>
      </c>
      <c r="E75" s="15"/>
      <c r="F75" s="15"/>
      <c r="G75" s="461"/>
      <c r="H75" s="505"/>
      <c r="I75" s="15"/>
      <c r="J75" s="461"/>
      <c r="K75" s="539"/>
      <c r="L75" s="201"/>
      <c r="M75" s="495"/>
      <c r="N75" s="504"/>
      <c r="O75" s="201"/>
      <c r="P75" s="495"/>
      <c r="Q75" s="504"/>
      <c r="R75" s="201"/>
      <c r="S75" s="495"/>
      <c r="T75" s="504"/>
      <c r="U75" s="201"/>
      <c r="V75" s="495"/>
      <c r="W75" s="504"/>
    </row>
    <row r="76" spans="1:23" ht="29.25" hidden="1" customHeight="1" x14ac:dyDescent="0.25">
      <c r="A76" s="741"/>
      <c r="B76" s="742" t="s">
        <v>2653</v>
      </c>
      <c r="C76" s="743"/>
      <c r="D76" s="14" t="s">
        <v>5497</v>
      </c>
      <c r="E76" s="15" t="s">
        <v>1202</v>
      </c>
      <c r="F76" s="15"/>
      <c r="G76" s="461"/>
      <c r="H76" s="471">
        <f>F76*G76</f>
        <v>0</v>
      </c>
      <c r="I76" s="15"/>
      <c r="J76" s="461"/>
      <c r="K76" s="518">
        <f>I76*J76</f>
        <v>0</v>
      </c>
      <c r="L76" s="201"/>
      <c r="M76" s="495"/>
      <c r="N76" s="470"/>
      <c r="O76" s="201"/>
      <c r="P76" s="495"/>
      <c r="Q76" s="470"/>
      <c r="R76" s="201"/>
      <c r="S76" s="495"/>
      <c r="T76" s="470"/>
      <c r="U76" s="201"/>
      <c r="V76" s="495"/>
      <c r="W76" s="470"/>
    </row>
    <row r="77" spans="1:23" ht="29.25" hidden="1" customHeight="1" x14ac:dyDescent="0.25">
      <c r="A77" s="741"/>
      <c r="B77" s="742" t="s">
        <v>2654</v>
      </c>
      <c r="C77" s="743"/>
      <c r="D77" s="14" t="s">
        <v>5496</v>
      </c>
      <c r="E77" s="15" t="s">
        <v>1202</v>
      </c>
      <c r="F77" s="15"/>
      <c r="G77" s="461"/>
      <c r="H77" s="471">
        <f>F77*G77</f>
        <v>0</v>
      </c>
      <c r="I77" s="15"/>
      <c r="J77" s="461"/>
      <c r="K77" s="518">
        <f>I77*J77</f>
        <v>0</v>
      </c>
      <c r="L77" s="201"/>
      <c r="M77" s="495"/>
      <c r="N77" s="470"/>
      <c r="O77" s="201"/>
      <c r="P77" s="495"/>
      <c r="Q77" s="470"/>
      <c r="R77" s="201"/>
      <c r="S77" s="495"/>
      <c r="T77" s="470"/>
      <c r="U77" s="201"/>
      <c r="V77" s="495"/>
      <c r="W77" s="470"/>
    </row>
    <row r="78" spans="1:23" hidden="1" x14ac:dyDescent="0.25">
      <c r="A78" s="741" t="s">
        <v>2655</v>
      </c>
      <c r="B78" s="742"/>
      <c r="C78" s="743"/>
      <c r="D78" s="625" t="s">
        <v>2656</v>
      </c>
      <c r="E78" s="15"/>
      <c r="F78" s="15"/>
      <c r="G78" s="461"/>
      <c r="H78" s="505"/>
      <c r="I78" s="15"/>
      <c r="J78" s="461"/>
      <c r="K78" s="539"/>
      <c r="L78" s="201"/>
      <c r="M78" s="495"/>
      <c r="N78" s="504"/>
      <c r="O78" s="201"/>
      <c r="P78" s="495"/>
      <c r="Q78" s="504"/>
      <c r="R78" s="201"/>
      <c r="S78" s="495"/>
      <c r="T78" s="504"/>
      <c r="U78" s="201"/>
      <c r="V78" s="495"/>
      <c r="W78" s="504"/>
    </row>
    <row r="79" spans="1:23" ht="29.25" hidden="1" customHeight="1" x14ac:dyDescent="0.25">
      <c r="A79" s="741"/>
      <c r="B79" s="742" t="s">
        <v>2657</v>
      </c>
      <c r="C79" s="743"/>
      <c r="D79" s="14" t="s">
        <v>5497</v>
      </c>
      <c r="E79" s="15" t="s">
        <v>1202</v>
      </c>
      <c r="F79" s="15"/>
      <c r="G79" s="461"/>
      <c r="H79" s="471">
        <f>F79*G79</f>
        <v>0</v>
      </c>
      <c r="I79" s="15"/>
      <c r="J79" s="461"/>
      <c r="K79" s="518">
        <f>I79*J79</f>
        <v>0</v>
      </c>
      <c r="L79" s="201"/>
      <c r="M79" s="495"/>
      <c r="N79" s="470"/>
      <c r="O79" s="201"/>
      <c r="P79" s="495"/>
      <c r="Q79" s="470"/>
      <c r="R79" s="201"/>
      <c r="S79" s="495"/>
      <c r="T79" s="470"/>
      <c r="U79" s="201"/>
      <c r="V79" s="495"/>
      <c r="W79" s="470"/>
    </row>
    <row r="80" spans="1:23" ht="26.4" hidden="1" x14ac:dyDescent="0.25">
      <c r="A80" s="741"/>
      <c r="B80" s="742" t="s">
        <v>2658</v>
      </c>
      <c r="C80" s="743"/>
      <c r="D80" s="14" t="s">
        <v>5496</v>
      </c>
      <c r="E80" s="624" t="s">
        <v>1202</v>
      </c>
      <c r="F80" s="477">
        <f>F18*0.35</f>
        <v>3849.9999999999995</v>
      </c>
      <c r="G80" s="481">
        <v>15</v>
      </c>
      <c r="H80" s="471">
        <f>F80*G80</f>
        <v>57749.999999999993</v>
      </c>
      <c r="I80" s="477"/>
      <c r="J80" s="481">
        <v>15</v>
      </c>
      <c r="K80" s="518">
        <f>I80*J80</f>
        <v>0</v>
      </c>
      <c r="L80" s="479"/>
      <c r="M80" s="552"/>
      <c r="N80" s="470"/>
      <c r="O80" s="479"/>
      <c r="P80" s="552"/>
      <c r="Q80" s="470"/>
      <c r="R80" s="479"/>
      <c r="S80" s="552"/>
      <c r="T80" s="470"/>
      <c r="U80" s="479"/>
      <c r="V80" s="552"/>
      <c r="W80" s="470"/>
    </row>
    <row r="81" spans="1:23" ht="14.25" hidden="1" customHeight="1" x14ac:dyDescent="0.25">
      <c r="A81" s="741" t="s">
        <v>2659</v>
      </c>
      <c r="B81" s="742"/>
      <c r="C81" s="743"/>
      <c r="D81" s="625" t="s">
        <v>2660</v>
      </c>
      <c r="E81" s="15"/>
      <c r="F81" s="15"/>
      <c r="G81" s="461"/>
      <c r="H81" s="505"/>
      <c r="I81" s="15"/>
      <c r="J81" s="461"/>
      <c r="K81" s="539"/>
      <c r="L81" s="201"/>
      <c r="M81" s="495"/>
      <c r="N81" s="504"/>
      <c r="O81" s="201"/>
      <c r="P81" s="495"/>
      <c r="Q81" s="504"/>
      <c r="R81" s="201"/>
      <c r="S81" s="495"/>
      <c r="T81" s="504"/>
      <c r="U81" s="201"/>
      <c r="V81" s="495"/>
      <c r="W81" s="504"/>
    </row>
    <row r="82" spans="1:23" ht="14.25" hidden="1" customHeight="1" x14ac:dyDescent="0.25">
      <c r="A82" s="741"/>
      <c r="B82" s="742" t="s">
        <v>2661</v>
      </c>
      <c r="C82" s="743"/>
      <c r="D82" s="14" t="s">
        <v>2662</v>
      </c>
      <c r="E82" s="15" t="s">
        <v>127</v>
      </c>
      <c r="F82" s="15" t="s">
        <v>128</v>
      </c>
      <c r="G82" s="15" t="s">
        <v>129</v>
      </c>
      <c r="H82" s="505"/>
      <c r="I82" s="15"/>
      <c r="J82" s="15" t="s">
        <v>129</v>
      </c>
      <c r="K82" s="539"/>
      <c r="L82" s="201"/>
      <c r="M82" s="201"/>
      <c r="N82" s="504"/>
      <c r="O82" s="201"/>
      <c r="P82" s="201"/>
      <c r="Q82" s="504"/>
      <c r="R82" s="201"/>
      <c r="S82" s="201"/>
      <c r="T82" s="504"/>
      <c r="U82" s="201"/>
      <c r="V82" s="201"/>
      <c r="W82" s="504"/>
    </row>
    <row r="83" spans="1:23" ht="14.25" hidden="1" customHeight="1" x14ac:dyDescent="0.25">
      <c r="A83" s="741"/>
      <c r="B83" s="742" t="s">
        <v>2663</v>
      </c>
      <c r="C83" s="743"/>
      <c r="D83" s="14" t="s">
        <v>2664</v>
      </c>
      <c r="E83" s="15" t="s">
        <v>2665</v>
      </c>
      <c r="F83" s="129">
        <f>H82</f>
        <v>0</v>
      </c>
      <c r="G83" s="883"/>
      <c r="H83" s="505">
        <f>F83*G83</f>
        <v>0</v>
      </c>
      <c r="I83" s="129"/>
      <c r="J83" s="883"/>
      <c r="K83" s="539">
        <f>I83*J83</f>
        <v>0</v>
      </c>
      <c r="L83" s="906"/>
      <c r="M83" s="884"/>
      <c r="N83" s="504"/>
      <c r="O83" s="906"/>
      <c r="P83" s="884"/>
      <c r="Q83" s="504"/>
      <c r="R83" s="906"/>
      <c r="S83" s="884"/>
      <c r="T83" s="504"/>
      <c r="U83" s="906"/>
      <c r="V83" s="884"/>
      <c r="W83" s="504"/>
    </row>
    <row r="84" spans="1:23" ht="14.25" hidden="1" customHeight="1" x14ac:dyDescent="0.25">
      <c r="A84" s="741" t="s">
        <v>2666</v>
      </c>
      <c r="B84" s="742"/>
      <c r="C84" s="743"/>
      <c r="D84" s="625" t="s">
        <v>2284</v>
      </c>
      <c r="E84" s="15"/>
      <c r="F84" s="15"/>
      <c r="G84" s="15"/>
      <c r="H84" s="122"/>
      <c r="I84" s="15"/>
      <c r="J84" s="15"/>
      <c r="K84" s="879"/>
      <c r="L84" s="201"/>
      <c r="M84" s="201"/>
      <c r="N84" s="880"/>
      <c r="O84" s="201"/>
      <c r="P84" s="201"/>
      <c r="Q84" s="880"/>
      <c r="R84" s="201"/>
      <c r="S84" s="201"/>
      <c r="T84" s="880"/>
      <c r="U84" s="201"/>
      <c r="V84" s="201"/>
      <c r="W84" s="880"/>
    </row>
    <row r="85" spans="1:23" ht="14.25" hidden="1" customHeight="1" x14ac:dyDescent="0.25">
      <c r="A85" s="741"/>
      <c r="B85" s="742" t="s">
        <v>2667</v>
      </c>
      <c r="C85" s="743"/>
      <c r="D85" s="14" t="s">
        <v>2286</v>
      </c>
      <c r="E85" s="15" t="s">
        <v>60</v>
      </c>
      <c r="F85" s="15"/>
      <c r="G85" s="15"/>
      <c r="H85" s="471">
        <f>F85*G85</f>
        <v>0</v>
      </c>
      <c r="I85" s="15"/>
      <c r="J85" s="15"/>
      <c r="K85" s="518">
        <f>I85*J85</f>
        <v>0</v>
      </c>
      <c r="L85" s="201"/>
      <c r="M85" s="201"/>
      <c r="N85" s="470"/>
      <c r="O85" s="201"/>
      <c r="P85" s="201"/>
      <c r="Q85" s="470"/>
      <c r="R85" s="201"/>
      <c r="S85" s="201"/>
      <c r="T85" s="470"/>
      <c r="U85" s="201"/>
      <c r="V85" s="201"/>
      <c r="W85" s="470"/>
    </row>
    <row r="86" spans="1:23" ht="14.25" hidden="1" customHeight="1" x14ac:dyDescent="0.25">
      <c r="A86" s="741"/>
      <c r="B86" s="742" t="s">
        <v>2668</v>
      </c>
      <c r="C86" s="743"/>
      <c r="D86" s="14" t="s">
        <v>2288</v>
      </c>
      <c r="E86" s="15" t="s">
        <v>60</v>
      </c>
      <c r="F86" s="15"/>
      <c r="G86" s="15"/>
      <c r="H86" s="471">
        <f>F86*G86</f>
        <v>0</v>
      </c>
      <c r="I86" s="15"/>
      <c r="J86" s="15"/>
      <c r="K86" s="518">
        <f>I86*J86</f>
        <v>0</v>
      </c>
      <c r="L86" s="201"/>
      <c r="M86" s="201"/>
      <c r="N86" s="470"/>
      <c r="O86" s="201"/>
      <c r="P86" s="201"/>
      <c r="Q86" s="470"/>
      <c r="R86" s="201"/>
      <c r="S86" s="201"/>
      <c r="T86" s="470"/>
      <c r="U86" s="201"/>
      <c r="V86" s="201"/>
      <c r="W86" s="470"/>
    </row>
    <row r="87" spans="1:23" ht="14.25" hidden="1" customHeight="1" x14ac:dyDescent="0.25">
      <c r="A87" s="741" t="s">
        <v>2669</v>
      </c>
      <c r="B87" s="742"/>
      <c r="C87" s="743"/>
      <c r="D87" s="625" t="s">
        <v>2670</v>
      </c>
      <c r="E87" s="15"/>
      <c r="F87" s="15"/>
      <c r="G87" s="15"/>
      <c r="H87" s="122"/>
      <c r="I87" s="15"/>
      <c r="J87" s="15"/>
      <c r="K87" s="879"/>
      <c r="L87" s="201"/>
      <c r="M87" s="201"/>
      <c r="N87" s="880"/>
      <c r="O87" s="201"/>
      <c r="P87" s="201"/>
      <c r="Q87" s="880"/>
      <c r="R87" s="201"/>
      <c r="S87" s="201"/>
      <c r="T87" s="880"/>
      <c r="U87" s="201"/>
      <c r="V87" s="201"/>
      <c r="W87" s="880"/>
    </row>
    <row r="88" spans="1:23" ht="14.25" hidden="1" customHeight="1" x14ac:dyDescent="0.25">
      <c r="A88" s="741"/>
      <c r="B88" s="742" t="s">
        <v>2671</v>
      </c>
      <c r="C88" s="743"/>
      <c r="D88" s="14" t="s">
        <v>2286</v>
      </c>
      <c r="E88" s="15" t="s">
        <v>60</v>
      </c>
      <c r="F88" s="15"/>
      <c r="G88" s="15"/>
      <c r="H88" s="471">
        <f>F88*G88</f>
        <v>0</v>
      </c>
      <c r="I88" s="15"/>
      <c r="J88" s="15"/>
      <c r="K88" s="518">
        <f>I88*J88</f>
        <v>0</v>
      </c>
      <c r="L88" s="201"/>
      <c r="M88" s="201"/>
      <c r="N88" s="470"/>
      <c r="O88" s="201"/>
      <c r="P88" s="201"/>
      <c r="Q88" s="470"/>
      <c r="R88" s="201"/>
      <c r="S88" s="201"/>
      <c r="T88" s="470"/>
      <c r="U88" s="201"/>
      <c r="V88" s="201"/>
      <c r="W88" s="470"/>
    </row>
    <row r="89" spans="1:23" ht="14.25" hidden="1" customHeight="1" x14ac:dyDescent="0.25">
      <c r="A89" s="741"/>
      <c r="B89" s="742" t="s">
        <v>2672</v>
      </c>
      <c r="C89" s="743"/>
      <c r="D89" s="14" t="s">
        <v>2288</v>
      </c>
      <c r="E89" s="15" t="s">
        <v>60</v>
      </c>
      <c r="F89" s="15"/>
      <c r="G89" s="15"/>
      <c r="H89" s="471">
        <f>F89*G89</f>
        <v>0</v>
      </c>
      <c r="I89" s="15"/>
      <c r="J89" s="15"/>
      <c r="K89" s="518">
        <f>I89*J89</f>
        <v>0</v>
      </c>
      <c r="L89" s="201"/>
      <c r="M89" s="201"/>
      <c r="N89" s="470"/>
      <c r="O89" s="201"/>
      <c r="P89" s="201"/>
      <c r="Q89" s="470"/>
      <c r="R89" s="201"/>
      <c r="S89" s="201"/>
      <c r="T89" s="470"/>
      <c r="U89" s="201"/>
      <c r="V89" s="201"/>
      <c r="W89" s="470"/>
    </row>
    <row r="90" spans="1:23" ht="28.5" hidden="1" customHeight="1" x14ac:dyDescent="0.25">
      <c r="A90" s="741" t="s">
        <v>2673</v>
      </c>
      <c r="B90" s="742"/>
      <c r="C90" s="743"/>
      <c r="D90" s="625" t="s">
        <v>2674</v>
      </c>
      <c r="E90" s="15"/>
      <c r="F90" s="15"/>
      <c r="G90" s="15"/>
      <c r="H90" s="122"/>
      <c r="I90" s="15"/>
      <c r="J90" s="15"/>
      <c r="K90" s="879"/>
      <c r="L90" s="201"/>
      <c r="M90" s="201"/>
      <c r="N90" s="880"/>
      <c r="O90" s="201"/>
      <c r="P90" s="201"/>
      <c r="Q90" s="880"/>
      <c r="R90" s="201"/>
      <c r="S90" s="201"/>
      <c r="T90" s="880"/>
      <c r="U90" s="201"/>
      <c r="V90" s="201"/>
      <c r="W90" s="880"/>
    </row>
    <row r="91" spans="1:23" ht="14.25" hidden="1" customHeight="1" x14ac:dyDescent="0.25">
      <c r="A91" s="741"/>
      <c r="B91" s="742" t="s">
        <v>2675</v>
      </c>
      <c r="C91" s="743"/>
      <c r="D91" s="14" t="s">
        <v>2676</v>
      </c>
      <c r="E91" s="15" t="s">
        <v>454</v>
      </c>
      <c r="F91" s="15"/>
      <c r="G91" s="15"/>
      <c r="H91" s="471">
        <f t="shared" ref="H91:H98" si="6">F91*G91</f>
        <v>0</v>
      </c>
      <c r="I91" s="15"/>
      <c r="J91" s="15"/>
      <c r="K91" s="518">
        <f t="shared" ref="K91:K98" si="7">I91*J91</f>
        <v>0</v>
      </c>
      <c r="L91" s="201"/>
      <c r="M91" s="201"/>
      <c r="N91" s="470"/>
      <c r="O91" s="201"/>
      <c r="P91" s="201"/>
      <c r="Q91" s="470"/>
      <c r="R91" s="201"/>
      <c r="S91" s="201"/>
      <c r="T91" s="470"/>
      <c r="U91" s="201"/>
      <c r="V91" s="201"/>
      <c r="W91" s="470"/>
    </row>
    <row r="92" spans="1:23" ht="14.25" hidden="1" customHeight="1" x14ac:dyDescent="0.25">
      <c r="A92" s="741"/>
      <c r="B92" s="742" t="s">
        <v>2677</v>
      </c>
      <c r="C92" s="743"/>
      <c r="D92" s="14" t="s">
        <v>2678</v>
      </c>
      <c r="E92" s="15" t="s">
        <v>454</v>
      </c>
      <c r="F92" s="15"/>
      <c r="G92" s="15"/>
      <c r="H92" s="471">
        <f t="shared" si="6"/>
        <v>0</v>
      </c>
      <c r="I92" s="15"/>
      <c r="J92" s="15"/>
      <c r="K92" s="518">
        <f t="shared" si="7"/>
        <v>0</v>
      </c>
      <c r="L92" s="201"/>
      <c r="M92" s="201"/>
      <c r="N92" s="470"/>
      <c r="O92" s="201"/>
      <c r="P92" s="201"/>
      <c r="Q92" s="470"/>
      <c r="R92" s="201"/>
      <c r="S92" s="201"/>
      <c r="T92" s="470"/>
      <c r="U92" s="201"/>
      <c r="V92" s="201"/>
      <c r="W92" s="470"/>
    </row>
    <row r="93" spans="1:23" ht="14.25" hidden="1" customHeight="1" x14ac:dyDescent="0.25">
      <c r="A93" s="741"/>
      <c r="B93" s="742" t="s">
        <v>2679</v>
      </c>
      <c r="C93" s="743"/>
      <c r="D93" s="14" t="s">
        <v>2680</v>
      </c>
      <c r="E93" s="15" t="s">
        <v>454</v>
      </c>
      <c r="F93" s="15"/>
      <c r="G93" s="15"/>
      <c r="H93" s="471">
        <f t="shared" si="6"/>
        <v>0</v>
      </c>
      <c r="I93" s="15"/>
      <c r="J93" s="15"/>
      <c r="K93" s="518">
        <f t="shared" si="7"/>
        <v>0</v>
      </c>
      <c r="L93" s="201"/>
      <c r="M93" s="201"/>
      <c r="N93" s="470"/>
      <c r="O93" s="201"/>
      <c r="P93" s="201"/>
      <c r="Q93" s="470"/>
      <c r="R93" s="201"/>
      <c r="S93" s="201"/>
      <c r="T93" s="470"/>
      <c r="U93" s="201"/>
      <c r="V93" s="201"/>
      <c r="W93" s="470"/>
    </row>
    <row r="94" spans="1:23" ht="14.25" hidden="1" customHeight="1" x14ac:dyDescent="0.25">
      <c r="A94" s="741"/>
      <c r="B94" s="742" t="s">
        <v>2681</v>
      </c>
      <c r="C94" s="743"/>
      <c r="D94" s="14" t="s">
        <v>2682</v>
      </c>
      <c r="E94" s="15" t="s">
        <v>454</v>
      </c>
      <c r="F94" s="15"/>
      <c r="G94" s="15"/>
      <c r="H94" s="471">
        <f t="shared" si="6"/>
        <v>0</v>
      </c>
      <c r="I94" s="15"/>
      <c r="J94" s="15"/>
      <c r="K94" s="518">
        <f t="shared" si="7"/>
        <v>0</v>
      </c>
      <c r="L94" s="201"/>
      <c r="M94" s="201"/>
      <c r="N94" s="470"/>
      <c r="O94" s="201"/>
      <c r="P94" s="201"/>
      <c r="Q94" s="470"/>
      <c r="R94" s="201"/>
      <c r="S94" s="201"/>
      <c r="T94" s="470"/>
      <c r="U94" s="201"/>
      <c r="V94" s="201"/>
      <c r="W94" s="470"/>
    </row>
    <row r="95" spans="1:23" ht="14.25" hidden="1" customHeight="1" x14ac:dyDescent="0.25">
      <c r="A95" s="741"/>
      <c r="B95" s="742" t="s">
        <v>2683</v>
      </c>
      <c r="C95" s="743"/>
      <c r="D95" s="14" t="s">
        <v>2684</v>
      </c>
      <c r="E95" s="15" t="s">
        <v>454</v>
      </c>
      <c r="F95" s="15"/>
      <c r="G95" s="15"/>
      <c r="H95" s="471">
        <f t="shared" si="6"/>
        <v>0</v>
      </c>
      <c r="I95" s="15"/>
      <c r="J95" s="15"/>
      <c r="K95" s="518">
        <f t="shared" si="7"/>
        <v>0</v>
      </c>
      <c r="L95" s="201"/>
      <c r="M95" s="201"/>
      <c r="N95" s="470"/>
      <c r="O95" s="201"/>
      <c r="P95" s="201"/>
      <c r="Q95" s="470"/>
      <c r="R95" s="201"/>
      <c r="S95" s="201"/>
      <c r="T95" s="470"/>
      <c r="U95" s="201"/>
      <c r="V95" s="201"/>
      <c r="W95" s="470"/>
    </row>
    <row r="96" spans="1:23" ht="14.25" hidden="1" customHeight="1" x14ac:dyDescent="0.25">
      <c r="A96" s="741"/>
      <c r="B96" s="742" t="s">
        <v>2685</v>
      </c>
      <c r="C96" s="132"/>
      <c r="D96" s="14" t="s">
        <v>2686</v>
      </c>
      <c r="E96" s="15" t="s">
        <v>454</v>
      </c>
      <c r="F96" s="15"/>
      <c r="G96" s="15"/>
      <c r="H96" s="471">
        <f t="shared" si="6"/>
        <v>0</v>
      </c>
      <c r="I96" s="15"/>
      <c r="J96" s="15"/>
      <c r="K96" s="518">
        <f t="shared" si="7"/>
        <v>0</v>
      </c>
      <c r="L96" s="201"/>
      <c r="M96" s="201"/>
      <c r="N96" s="470"/>
      <c r="O96" s="201"/>
      <c r="P96" s="201"/>
      <c r="Q96" s="470"/>
      <c r="R96" s="201"/>
      <c r="S96" s="201"/>
      <c r="T96" s="470"/>
      <c r="U96" s="201"/>
      <c r="V96" s="201"/>
      <c r="W96" s="470"/>
    </row>
    <row r="97" spans="1:23" ht="14.25" hidden="1" customHeight="1" x14ac:dyDescent="0.25">
      <c r="A97" s="741"/>
      <c r="B97" s="742" t="s">
        <v>2687</v>
      </c>
      <c r="C97" s="132"/>
      <c r="D97" s="14" t="s">
        <v>2688</v>
      </c>
      <c r="E97" s="15" t="s">
        <v>454</v>
      </c>
      <c r="F97" s="15"/>
      <c r="G97" s="15"/>
      <c r="H97" s="471">
        <f t="shared" si="6"/>
        <v>0</v>
      </c>
      <c r="I97" s="15"/>
      <c r="J97" s="15"/>
      <c r="K97" s="518">
        <f t="shared" si="7"/>
        <v>0</v>
      </c>
      <c r="L97" s="201"/>
      <c r="M97" s="201"/>
      <c r="N97" s="470"/>
      <c r="O97" s="201"/>
      <c r="P97" s="201"/>
      <c r="Q97" s="470"/>
      <c r="R97" s="201"/>
      <c r="S97" s="201"/>
      <c r="T97" s="470"/>
      <c r="U97" s="201"/>
      <c r="V97" s="201"/>
      <c r="W97" s="470"/>
    </row>
    <row r="98" spans="1:23" ht="14.25" hidden="1" customHeight="1" x14ac:dyDescent="0.25">
      <c r="A98" s="741"/>
      <c r="B98" s="742" t="s">
        <v>2689</v>
      </c>
      <c r="C98" s="132"/>
      <c r="D98" s="14" t="s">
        <v>2690</v>
      </c>
      <c r="E98" s="15" t="s">
        <v>454</v>
      </c>
      <c r="F98" s="15"/>
      <c r="G98" s="15"/>
      <c r="H98" s="471">
        <f t="shared" si="6"/>
        <v>0</v>
      </c>
      <c r="I98" s="15"/>
      <c r="J98" s="15"/>
      <c r="K98" s="518">
        <f t="shared" si="7"/>
        <v>0</v>
      </c>
      <c r="L98" s="201"/>
      <c r="M98" s="201"/>
      <c r="N98" s="470"/>
      <c r="O98" s="201"/>
      <c r="P98" s="201"/>
      <c r="Q98" s="470"/>
      <c r="R98" s="201"/>
      <c r="S98" s="201"/>
      <c r="T98" s="470"/>
      <c r="U98" s="201"/>
      <c r="V98" s="201"/>
      <c r="W98" s="470"/>
    </row>
    <row r="99" spans="1:23" ht="42.75" hidden="1" customHeight="1" x14ac:dyDescent="0.25">
      <c r="A99" s="741"/>
      <c r="B99" s="742" t="s">
        <v>2691</v>
      </c>
      <c r="C99" s="132"/>
      <c r="D99" s="14" t="s">
        <v>2692</v>
      </c>
      <c r="E99" s="15"/>
      <c r="F99" s="15"/>
      <c r="G99" s="15"/>
      <c r="H99" s="122"/>
      <c r="I99" s="15"/>
      <c r="J99" s="15"/>
      <c r="K99" s="879"/>
      <c r="L99" s="201"/>
      <c r="M99" s="201"/>
      <c r="N99" s="880"/>
      <c r="O99" s="201"/>
      <c r="P99" s="201"/>
      <c r="Q99" s="880"/>
      <c r="R99" s="201"/>
      <c r="S99" s="201"/>
      <c r="T99" s="880"/>
      <c r="U99" s="201"/>
      <c r="V99" s="201"/>
      <c r="W99" s="880"/>
    </row>
    <row r="100" spans="1:23" ht="30" hidden="1" customHeight="1" x14ac:dyDescent="0.25">
      <c r="A100" s="741"/>
      <c r="B100" s="742"/>
      <c r="C100" s="743" t="s">
        <v>86</v>
      </c>
      <c r="D100" s="14" t="s">
        <v>5498</v>
      </c>
      <c r="E100" s="15" t="s">
        <v>1202</v>
      </c>
      <c r="F100" s="15"/>
      <c r="G100" s="15"/>
      <c r="H100" s="471">
        <f>F100*G100</f>
        <v>0</v>
      </c>
      <c r="I100" s="15"/>
      <c r="J100" s="15"/>
      <c r="K100" s="518">
        <f>I100*J100</f>
        <v>0</v>
      </c>
      <c r="L100" s="201"/>
      <c r="M100" s="201"/>
      <c r="N100" s="470"/>
      <c r="O100" s="201"/>
      <c r="P100" s="201"/>
      <c r="Q100" s="470"/>
      <c r="R100" s="201"/>
      <c r="S100" s="201"/>
      <c r="T100" s="470"/>
      <c r="U100" s="201"/>
      <c r="V100" s="201"/>
      <c r="W100" s="470"/>
    </row>
    <row r="101" spans="1:23" ht="16.5" hidden="1" customHeight="1" x14ac:dyDescent="0.25">
      <c r="A101" s="741"/>
      <c r="B101" s="742"/>
      <c r="C101" s="743" t="s">
        <v>89</v>
      </c>
      <c r="D101" s="14" t="s">
        <v>2693</v>
      </c>
      <c r="E101" s="15" t="s">
        <v>60</v>
      </c>
      <c r="F101" s="15"/>
      <c r="G101" s="15"/>
      <c r="H101" s="471">
        <f>F101*G101</f>
        <v>0</v>
      </c>
      <c r="I101" s="15"/>
      <c r="J101" s="15"/>
      <c r="K101" s="518">
        <f>I101*J101</f>
        <v>0</v>
      </c>
      <c r="L101" s="201"/>
      <c r="M101" s="201"/>
      <c r="N101" s="470"/>
      <c r="O101" s="201"/>
      <c r="P101" s="201"/>
      <c r="Q101" s="470"/>
      <c r="R101" s="201"/>
      <c r="S101" s="201"/>
      <c r="T101" s="470"/>
      <c r="U101" s="201"/>
      <c r="V101" s="201"/>
      <c r="W101" s="470"/>
    </row>
    <row r="102" spans="1:23" ht="16.5" hidden="1" customHeight="1" x14ac:dyDescent="0.25">
      <c r="A102" s="741"/>
      <c r="B102" s="742"/>
      <c r="C102" s="743" t="s">
        <v>17</v>
      </c>
      <c r="D102" s="14" t="s">
        <v>2694</v>
      </c>
      <c r="E102" s="15" t="s">
        <v>60</v>
      </c>
      <c r="F102" s="15"/>
      <c r="G102" s="15"/>
      <c r="H102" s="471">
        <f>F102*G102</f>
        <v>0</v>
      </c>
      <c r="I102" s="15"/>
      <c r="J102" s="15"/>
      <c r="K102" s="518">
        <f>I102*J102</f>
        <v>0</v>
      </c>
      <c r="L102" s="201"/>
      <c r="M102" s="201"/>
      <c r="N102" s="470"/>
      <c r="O102" s="201"/>
      <c r="P102" s="201"/>
      <c r="Q102" s="470"/>
      <c r="R102" s="201"/>
      <c r="S102" s="201"/>
      <c r="T102" s="470"/>
      <c r="U102" s="201"/>
      <c r="V102" s="201"/>
      <c r="W102" s="470"/>
    </row>
    <row r="103" spans="1:23" ht="28.5" hidden="1" customHeight="1" x14ac:dyDescent="0.25">
      <c r="A103" s="741" t="s">
        <v>2695</v>
      </c>
      <c r="B103" s="742"/>
      <c r="C103" s="743"/>
      <c r="D103" s="625" t="s">
        <v>2696</v>
      </c>
      <c r="E103" s="15"/>
      <c r="F103" s="15"/>
      <c r="G103" s="15"/>
      <c r="H103" s="122"/>
      <c r="I103" s="15"/>
      <c r="J103" s="15"/>
      <c r="K103" s="879"/>
      <c r="L103" s="201"/>
      <c r="M103" s="201"/>
      <c r="N103" s="880"/>
      <c r="O103" s="201"/>
      <c r="P103" s="201"/>
      <c r="Q103" s="880"/>
      <c r="R103" s="201"/>
      <c r="S103" s="201"/>
      <c r="T103" s="880"/>
      <c r="U103" s="201"/>
      <c r="V103" s="201"/>
      <c r="W103" s="880"/>
    </row>
    <row r="104" spans="1:23" ht="29.25" hidden="1" customHeight="1" x14ac:dyDescent="0.25">
      <c r="A104" s="741"/>
      <c r="B104" s="742" t="s">
        <v>2697</v>
      </c>
      <c r="C104" s="743"/>
      <c r="D104" s="14" t="s">
        <v>5499</v>
      </c>
      <c r="E104" s="15" t="s">
        <v>454</v>
      </c>
      <c r="F104" s="15"/>
      <c r="G104" s="15"/>
      <c r="H104" s="471">
        <f>F104*G104</f>
        <v>0</v>
      </c>
      <c r="I104" s="15"/>
      <c r="J104" s="15"/>
      <c r="K104" s="518">
        <f>I104*J104</f>
        <v>0</v>
      </c>
      <c r="L104" s="201"/>
      <c r="M104" s="201"/>
      <c r="N104" s="470"/>
      <c r="O104" s="201"/>
      <c r="P104" s="201"/>
      <c r="Q104" s="470"/>
      <c r="R104" s="201"/>
      <c r="S104" s="201"/>
      <c r="T104" s="470"/>
      <c r="U104" s="201"/>
      <c r="V104" s="201"/>
      <c r="W104" s="470"/>
    </row>
    <row r="105" spans="1:23" ht="14.25" hidden="1" customHeight="1" x14ac:dyDescent="0.25">
      <c r="A105" s="741" t="s">
        <v>2698</v>
      </c>
      <c r="B105" s="742"/>
      <c r="C105" s="743"/>
      <c r="D105" s="625" t="s">
        <v>2699</v>
      </c>
      <c r="E105" s="15"/>
      <c r="F105" s="15"/>
      <c r="G105" s="15"/>
      <c r="H105" s="122"/>
      <c r="I105" s="15"/>
      <c r="J105" s="15"/>
      <c r="K105" s="879"/>
      <c r="L105" s="201"/>
      <c r="M105" s="201"/>
      <c r="N105" s="880"/>
      <c r="O105" s="201"/>
      <c r="P105" s="201"/>
      <c r="Q105" s="880"/>
      <c r="R105" s="201"/>
      <c r="S105" s="201"/>
      <c r="T105" s="880"/>
      <c r="U105" s="201"/>
      <c r="V105" s="201"/>
      <c r="W105" s="880"/>
    </row>
    <row r="106" spans="1:23" ht="45" hidden="1" customHeight="1" x14ac:dyDescent="0.25">
      <c r="A106" s="741"/>
      <c r="B106" s="742" t="s">
        <v>2700</v>
      </c>
      <c r="C106" s="743"/>
      <c r="D106" s="14" t="s">
        <v>5500</v>
      </c>
      <c r="E106" s="15" t="s">
        <v>60</v>
      </c>
      <c r="F106" s="15"/>
      <c r="G106" s="15"/>
      <c r="H106" s="471">
        <f>F106*G106</f>
        <v>0</v>
      </c>
      <c r="I106" s="15"/>
      <c r="J106" s="15"/>
      <c r="K106" s="518">
        <f>I106*J106</f>
        <v>0</v>
      </c>
      <c r="L106" s="201"/>
      <c r="M106" s="201"/>
      <c r="N106" s="470"/>
      <c r="O106" s="201"/>
      <c r="P106" s="201"/>
      <c r="Q106" s="470"/>
      <c r="R106" s="201"/>
      <c r="S106" s="201"/>
      <c r="T106" s="470"/>
      <c r="U106" s="201"/>
      <c r="V106" s="201"/>
      <c r="W106" s="470"/>
    </row>
    <row r="107" spans="1:23" ht="30" hidden="1" customHeight="1" x14ac:dyDescent="0.25">
      <c r="A107" s="741"/>
      <c r="B107" s="742" t="s">
        <v>2701</v>
      </c>
      <c r="C107" s="743"/>
      <c r="D107" s="14" t="s">
        <v>5501</v>
      </c>
      <c r="E107" s="15" t="s">
        <v>60</v>
      </c>
      <c r="F107" s="15"/>
      <c r="G107" s="15"/>
      <c r="H107" s="471">
        <f>F107*G107</f>
        <v>0</v>
      </c>
      <c r="I107" s="15"/>
      <c r="J107" s="15"/>
      <c r="K107" s="518">
        <f>I107*J107</f>
        <v>0</v>
      </c>
      <c r="L107" s="201"/>
      <c r="M107" s="201"/>
      <c r="N107" s="470"/>
      <c r="O107" s="201"/>
      <c r="P107" s="201"/>
      <c r="Q107" s="470"/>
      <c r="R107" s="201"/>
      <c r="S107" s="201"/>
      <c r="T107" s="470"/>
      <c r="U107" s="201"/>
      <c r="V107" s="201"/>
      <c r="W107" s="470"/>
    </row>
    <row r="108" spans="1:23" ht="33.6" customHeight="1" x14ac:dyDescent="0.25">
      <c r="A108" s="741" t="s">
        <v>2702</v>
      </c>
      <c r="B108" s="742"/>
      <c r="C108" s="743"/>
      <c r="D108" s="625" t="s">
        <v>2703</v>
      </c>
      <c r="E108" s="15"/>
      <c r="F108" s="15"/>
      <c r="G108" s="15"/>
      <c r="H108" s="122"/>
      <c r="I108" s="15"/>
      <c r="J108" s="15"/>
      <c r="K108" s="879"/>
      <c r="L108" s="201"/>
      <c r="M108" s="201"/>
      <c r="N108" s="880"/>
      <c r="O108" s="201"/>
      <c r="P108" s="201"/>
      <c r="Q108" s="880"/>
      <c r="R108" s="201"/>
      <c r="S108" s="201"/>
      <c r="T108" s="880"/>
      <c r="U108" s="201"/>
      <c r="V108" s="201"/>
      <c r="W108" s="880"/>
    </row>
    <row r="109" spans="1:23" ht="6" hidden="1" customHeight="1" x14ac:dyDescent="0.25">
      <c r="A109" s="741"/>
      <c r="B109" s="742" t="s">
        <v>2704</v>
      </c>
      <c r="C109" s="743"/>
      <c r="D109" s="14" t="s">
        <v>5502</v>
      </c>
      <c r="E109" s="15" t="s">
        <v>454</v>
      </c>
      <c r="F109" s="15"/>
      <c r="G109" s="15"/>
      <c r="H109" s="471">
        <f>F109*G109</f>
        <v>0</v>
      </c>
      <c r="I109" s="15"/>
      <c r="J109" s="15"/>
      <c r="K109" s="518">
        <f>I109*J109</f>
        <v>0</v>
      </c>
      <c r="L109" s="201"/>
      <c r="M109" s="201"/>
      <c r="N109" s="470"/>
      <c r="O109" s="201"/>
      <c r="P109" s="201"/>
      <c r="Q109" s="470"/>
      <c r="R109" s="201"/>
      <c r="S109" s="201"/>
      <c r="T109" s="470"/>
      <c r="U109" s="201"/>
      <c r="V109" s="201"/>
      <c r="W109" s="470"/>
    </row>
    <row r="110" spans="1:23" ht="66" x14ac:dyDescent="0.25">
      <c r="A110" s="741"/>
      <c r="B110" s="742" t="s">
        <v>2705</v>
      </c>
      <c r="C110" s="743"/>
      <c r="D110" s="14" t="s">
        <v>5503</v>
      </c>
      <c r="E110" s="624" t="s">
        <v>454</v>
      </c>
      <c r="F110" s="477">
        <f>F18</f>
        <v>11000</v>
      </c>
      <c r="G110" s="481">
        <v>65</v>
      </c>
      <c r="H110" s="471">
        <f>F110*G110</f>
        <v>715000</v>
      </c>
      <c r="I110" s="477">
        <v>200</v>
      </c>
      <c r="J110" s="553"/>
      <c r="K110" s="518">
        <f>I110*J110</f>
        <v>0</v>
      </c>
      <c r="L110" s="479"/>
      <c r="M110" s="552"/>
      <c r="N110" s="470"/>
      <c r="O110" s="479"/>
      <c r="P110" s="552"/>
      <c r="Q110" s="470"/>
      <c r="R110" s="479"/>
      <c r="S110" s="552"/>
      <c r="T110" s="470"/>
      <c r="U110" s="479"/>
      <c r="V110" s="552"/>
      <c r="W110" s="470"/>
    </row>
    <row r="111" spans="1:23" ht="59.25" hidden="1" customHeight="1" x14ac:dyDescent="0.25">
      <c r="A111" s="741"/>
      <c r="B111" s="742" t="s">
        <v>2706</v>
      </c>
      <c r="C111" s="743"/>
      <c r="D111" s="14" t="s">
        <v>5504</v>
      </c>
      <c r="E111" s="15" t="s">
        <v>454</v>
      </c>
      <c r="F111" s="15"/>
      <c r="G111" s="15"/>
      <c r="H111" s="471">
        <f>F111*G111</f>
        <v>0</v>
      </c>
      <c r="I111" s="15"/>
      <c r="J111" s="15"/>
      <c r="K111" s="518">
        <f>I111*J111</f>
        <v>0</v>
      </c>
      <c r="L111" s="201"/>
      <c r="M111" s="201"/>
      <c r="N111" s="470"/>
      <c r="O111" s="201"/>
      <c r="P111" s="201"/>
      <c r="Q111" s="470"/>
      <c r="R111" s="201"/>
      <c r="S111" s="201"/>
      <c r="T111" s="470"/>
      <c r="U111" s="201"/>
      <c r="V111" s="201"/>
      <c r="W111" s="470"/>
    </row>
    <row r="112" spans="1:23" ht="29.25" hidden="1" customHeight="1" x14ac:dyDescent="0.25">
      <c r="A112" s="741"/>
      <c r="B112" s="742" t="s">
        <v>2707</v>
      </c>
      <c r="C112" s="743"/>
      <c r="D112" s="14" t="s">
        <v>5505</v>
      </c>
      <c r="E112" s="15" t="s">
        <v>454</v>
      </c>
      <c r="F112" s="15"/>
      <c r="G112" s="15"/>
      <c r="H112" s="471">
        <f>F112*G112</f>
        <v>0</v>
      </c>
      <c r="I112" s="15"/>
      <c r="J112" s="15"/>
      <c r="K112" s="518">
        <f>I112*J112</f>
        <v>0</v>
      </c>
      <c r="L112" s="201"/>
      <c r="M112" s="201"/>
      <c r="N112" s="470"/>
      <c r="O112" s="201"/>
      <c r="P112" s="201"/>
      <c r="Q112" s="470"/>
      <c r="R112" s="201"/>
      <c r="S112" s="201"/>
      <c r="T112" s="470"/>
      <c r="U112" s="201"/>
      <c r="V112" s="201"/>
      <c r="W112" s="470"/>
    </row>
    <row r="113" spans="1:23" ht="14.25" hidden="1" customHeight="1" x14ac:dyDescent="0.25">
      <c r="A113" s="741" t="s">
        <v>2708</v>
      </c>
      <c r="B113" s="742"/>
      <c r="C113" s="743"/>
      <c r="D113" s="625" t="s">
        <v>2709</v>
      </c>
      <c r="E113" s="15"/>
      <c r="F113" s="15"/>
      <c r="G113" s="15"/>
      <c r="H113" s="122"/>
      <c r="I113" s="15"/>
      <c r="J113" s="15"/>
      <c r="K113" s="879"/>
      <c r="L113" s="201"/>
      <c r="M113" s="201"/>
      <c r="N113" s="880"/>
      <c r="O113" s="201"/>
      <c r="P113" s="201"/>
      <c r="Q113" s="880"/>
      <c r="R113" s="201"/>
      <c r="S113" s="201"/>
      <c r="T113" s="880"/>
      <c r="U113" s="201"/>
      <c r="V113" s="201"/>
      <c r="W113" s="880"/>
    </row>
    <row r="114" spans="1:23" ht="44.25" hidden="1" customHeight="1" x14ac:dyDescent="0.25">
      <c r="A114" s="741"/>
      <c r="B114" s="742" t="s">
        <v>2710</v>
      </c>
      <c r="C114" s="743"/>
      <c r="D114" s="14" t="s">
        <v>5506</v>
      </c>
      <c r="E114" s="15" t="s">
        <v>454</v>
      </c>
      <c r="F114" s="15"/>
      <c r="G114" s="15"/>
      <c r="H114" s="471">
        <f>F114*G114</f>
        <v>0</v>
      </c>
      <c r="I114" s="15"/>
      <c r="J114" s="15"/>
      <c r="K114" s="518">
        <f>I114*J114</f>
        <v>0</v>
      </c>
      <c r="L114" s="201"/>
      <c r="M114" s="201"/>
      <c r="N114" s="470"/>
      <c r="O114" s="201"/>
      <c r="P114" s="201"/>
      <c r="Q114" s="470"/>
      <c r="R114" s="201"/>
      <c r="S114" s="201"/>
      <c r="T114" s="470"/>
      <c r="U114" s="201"/>
      <c r="V114" s="201"/>
      <c r="W114" s="470"/>
    </row>
    <row r="115" spans="1:23" ht="44.25" hidden="1" customHeight="1" x14ac:dyDescent="0.25">
      <c r="A115" s="741"/>
      <c r="B115" s="742" t="s">
        <v>2711</v>
      </c>
      <c r="C115" s="743"/>
      <c r="D115" s="14" t="s">
        <v>5507</v>
      </c>
      <c r="E115" s="15" t="s">
        <v>454</v>
      </c>
      <c r="F115" s="15"/>
      <c r="G115" s="15"/>
      <c r="H115" s="471">
        <f>F115*G115</f>
        <v>0</v>
      </c>
      <c r="I115" s="15"/>
      <c r="J115" s="15"/>
      <c r="K115" s="518">
        <f>I115*J115</f>
        <v>0</v>
      </c>
      <c r="L115" s="201"/>
      <c r="M115" s="201"/>
      <c r="N115" s="470"/>
      <c r="O115" s="201"/>
      <c r="P115" s="201"/>
      <c r="Q115" s="470"/>
      <c r="R115" s="201"/>
      <c r="S115" s="201"/>
      <c r="T115" s="470"/>
      <c r="U115" s="201"/>
      <c r="V115" s="201"/>
      <c r="W115" s="470"/>
    </row>
    <row r="116" spans="1:23" ht="44.25" hidden="1" customHeight="1" x14ac:dyDescent="0.25">
      <c r="A116" s="741"/>
      <c r="B116" s="742" t="s">
        <v>2712</v>
      </c>
      <c r="C116" s="743"/>
      <c r="D116" s="14" t="s">
        <v>5508</v>
      </c>
      <c r="E116" s="15" t="s">
        <v>454</v>
      </c>
      <c r="F116" s="15"/>
      <c r="G116" s="15"/>
      <c r="H116" s="471">
        <f>F116*G116</f>
        <v>0</v>
      </c>
      <c r="I116" s="15"/>
      <c r="J116" s="15"/>
      <c r="K116" s="518">
        <f>I116*J116</f>
        <v>0</v>
      </c>
      <c r="L116" s="201"/>
      <c r="M116" s="201"/>
      <c r="N116" s="470"/>
      <c r="O116" s="201"/>
      <c r="P116" s="201"/>
      <c r="Q116" s="470"/>
      <c r="R116" s="201"/>
      <c r="S116" s="201"/>
      <c r="T116" s="470"/>
      <c r="U116" s="201"/>
      <c r="V116" s="201"/>
      <c r="W116" s="470"/>
    </row>
    <row r="117" spans="1:23" ht="28.5" hidden="1" customHeight="1" x14ac:dyDescent="0.25">
      <c r="A117" s="741" t="s">
        <v>2713</v>
      </c>
      <c r="B117" s="742"/>
      <c r="C117" s="743"/>
      <c r="D117" s="625" t="s">
        <v>2714</v>
      </c>
      <c r="E117" s="15"/>
      <c r="F117" s="15"/>
      <c r="G117" s="15"/>
      <c r="H117" s="122"/>
      <c r="I117" s="15"/>
      <c r="J117" s="15"/>
      <c r="K117" s="879"/>
      <c r="L117" s="201"/>
      <c r="M117" s="201"/>
      <c r="N117" s="880"/>
      <c r="O117" s="201"/>
      <c r="P117" s="201"/>
      <c r="Q117" s="880"/>
      <c r="R117" s="201"/>
      <c r="S117" s="201"/>
      <c r="T117" s="880"/>
      <c r="U117" s="201"/>
      <c r="V117" s="201"/>
      <c r="W117" s="880"/>
    </row>
    <row r="118" spans="1:23" ht="14.25" hidden="1" customHeight="1" x14ac:dyDescent="0.25">
      <c r="A118" s="741"/>
      <c r="B118" s="742" t="s">
        <v>2715</v>
      </c>
      <c r="C118" s="743"/>
      <c r="D118" s="14" t="s">
        <v>2716</v>
      </c>
      <c r="E118" s="15" t="s">
        <v>60</v>
      </c>
      <c r="F118" s="15"/>
      <c r="G118" s="15"/>
      <c r="H118" s="471">
        <f>F118*G118</f>
        <v>0</v>
      </c>
      <c r="I118" s="15"/>
      <c r="J118" s="15"/>
      <c r="K118" s="518">
        <f>I118*J118</f>
        <v>0</v>
      </c>
      <c r="L118" s="201"/>
      <c r="M118" s="201"/>
      <c r="N118" s="470"/>
      <c r="O118" s="201"/>
      <c r="P118" s="201"/>
      <c r="Q118" s="470"/>
      <c r="R118" s="201"/>
      <c r="S118" s="201"/>
      <c r="T118" s="470"/>
      <c r="U118" s="201"/>
      <c r="V118" s="201"/>
      <c r="W118" s="470"/>
    </row>
    <row r="119" spans="1:23" ht="14.25" hidden="1" customHeight="1" x14ac:dyDescent="0.25">
      <c r="A119" s="741"/>
      <c r="B119" s="742" t="s">
        <v>2717</v>
      </c>
      <c r="C119" s="743"/>
      <c r="D119" s="14" t="s">
        <v>2718</v>
      </c>
      <c r="E119" s="15" t="s">
        <v>60</v>
      </c>
      <c r="F119" s="15"/>
      <c r="G119" s="15"/>
      <c r="H119" s="471">
        <f>F119*G119</f>
        <v>0</v>
      </c>
      <c r="I119" s="15"/>
      <c r="J119" s="15"/>
      <c r="K119" s="518">
        <f>I119*J119</f>
        <v>0</v>
      </c>
      <c r="L119" s="201"/>
      <c r="M119" s="201"/>
      <c r="N119" s="470"/>
      <c r="O119" s="201"/>
      <c r="P119" s="201"/>
      <c r="Q119" s="470"/>
      <c r="R119" s="201"/>
      <c r="S119" s="201"/>
      <c r="T119" s="470"/>
      <c r="U119" s="201"/>
      <c r="V119" s="201"/>
      <c r="W119" s="470"/>
    </row>
    <row r="120" spans="1:23" ht="30" hidden="1" customHeight="1" x14ac:dyDescent="0.25">
      <c r="A120" s="741" t="s">
        <v>2719</v>
      </c>
      <c r="B120" s="742"/>
      <c r="C120" s="743"/>
      <c r="D120" s="625" t="s">
        <v>5509</v>
      </c>
      <c r="E120" s="15" t="s">
        <v>619</v>
      </c>
      <c r="F120" s="15"/>
      <c r="G120" s="15"/>
      <c r="H120" s="471">
        <f>F120*G120</f>
        <v>0</v>
      </c>
      <c r="I120" s="15"/>
      <c r="J120" s="15"/>
      <c r="K120" s="518">
        <f>I120*J120</f>
        <v>0</v>
      </c>
      <c r="L120" s="201"/>
      <c r="M120" s="201"/>
      <c r="N120" s="470"/>
      <c r="O120" s="201"/>
      <c r="P120" s="201"/>
      <c r="Q120" s="470"/>
      <c r="R120" s="201"/>
      <c r="S120" s="201"/>
      <c r="T120" s="470"/>
      <c r="U120" s="201"/>
      <c r="V120" s="201"/>
      <c r="W120" s="470"/>
    </row>
    <row r="121" spans="1:23" ht="26.4" hidden="1" x14ac:dyDescent="0.25">
      <c r="A121" s="741" t="s">
        <v>2720</v>
      </c>
      <c r="B121" s="742"/>
      <c r="C121" s="743"/>
      <c r="D121" s="625" t="s">
        <v>5510</v>
      </c>
      <c r="E121" s="624" t="s">
        <v>41</v>
      </c>
      <c r="F121" s="477">
        <v>1</v>
      </c>
      <c r="G121" s="481">
        <v>100000</v>
      </c>
      <c r="H121" s="471">
        <f>F121*G121</f>
        <v>100000</v>
      </c>
      <c r="I121" s="477"/>
      <c r="J121" s="481">
        <v>100000</v>
      </c>
      <c r="K121" s="518">
        <f>I121*J121</f>
        <v>0</v>
      </c>
      <c r="L121" s="479"/>
      <c r="M121" s="552"/>
      <c r="N121" s="470"/>
      <c r="O121" s="479"/>
      <c r="P121" s="552"/>
      <c r="Q121" s="470"/>
      <c r="R121" s="479"/>
      <c r="S121" s="552"/>
      <c r="T121" s="470"/>
      <c r="U121" s="479"/>
      <c r="V121" s="552"/>
      <c r="W121" s="470"/>
    </row>
    <row r="122" spans="1:23" ht="26.4" hidden="1" x14ac:dyDescent="0.25">
      <c r="A122" s="741" t="s">
        <v>2721</v>
      </c>
      <c r="B122" s="742"/>
      <c r="C122" s="743"/>
      <c r="D122" s="625" t="s">
        <v>2722</v>
      </c>
      <c r="E122" s="15" t="s">
        <v>41</v>
      </c>
      <c r="F122" s="15" t="s">
        <v>42</v>
      </c>
      <c r="G122" s="15" t="s">
        <v>43</v>
      </c>
      <c r="H122" s="123"/>
      <c r="I122" s="15" t="s">
        <v>42</v>
      </c>
      <c r="J122" s="15" t="s">
        <v>43</v>
      </c>
      <c r="K122" s="536"/>
      <c r="L122" s="201"/>
      <c r="M122" s="201"/>
      <c r="N122" s="504"/>
      <c r="O122" s="201"/>
      <c r="P122" s="201"/>
      <c r="Q122" s="504"/>
      <c r="R122" s="201"/>
      <c r="S122" s="201"/>
      <c r="T122" s="504"/>
      <c r="U122" s="201"/>
      <c r="V122" s="201"/>
      <c r="W122" s="504"/>
    </row>
    <row r="123" spans="1:23" ht="39.6" hidden="1" x14ac:dyDescent="0.25">
      <c r="A123" s="741" t="s">
        <v>2723</v>
      </c>
      <c r="B123" s="742"/>
      <c r="C123" s="743"/>
      <c r="D123" s="944" t="s">
        <v>5511</v>
      </c>
      <c r="E123" s="15" t="s">
        <v>454</v>
      </c>
      <c r="F123" s="15"/>
      <c r="G123" s="15"/>
      <c r="H123" s="467">
        <f>F123*G123</f>
        <v>0</v>
      </c>
      <c r="I123" s="15"/>
      <c r="J123" s="15"/>
      <c r="K123" s="517">
        <f>I123*J123</f>
        <v>0</v>
      </c>
      <c r="L123" s="201"/>
      <c r="M123" s="201"/>
      <c r="N123" s="470"/>
      <c r="O123" s="201"/>
      <c r="P123" s="201"/>
      <c r="Q123" s="470"/>
      <c r="R123" s="201"/>
      <c r="S123" s="201"/>
      <c r="T123" s="470"/>
      <c r="U123" s="201"/>
      <c r="V123" s="201"/>
      <c r="W123" s="470"/>
    </row>
    <row r="124" spans="1:23" x14ac:dyDescent="0.25">
      <c r="A124" s="741"/>
      <c r="B124" s="742"/>
      <c r="C124" s="743"/>
      <c r="D124" s="945"/>
      <c r="E124" s="15"/>
      <c r="F124" s="15"/>
      <c r="G124" s="15"/>
      <c r="H124" s="122"/>
      <c r="I124" s="15"/>
      <c r="J124" s="15"/>
      <c r="K124" s="879"/>
      <c r="L124" s="201"/>
      <c r="M124" s="201"/>
      <c r="N124" s="880"/>
      <c r="O124" s="201"/>
      <c r="P124" s="201"/>
      <c r="Q124" s="880"/>
      <c r="R124" s="201"/>
      <c r="S124" s="201"/>
      <c r="T124" s="880"/>
      <c r="U124" s="201"/>
      <c r="V124" s="201"/>
      <c r="W124" s="880"/>
    </row>
    <row r="125" spans="1:23" x14ac:dyDescent="0.25">
      <c r="A125" s="741"/>
      <c r="B125" s="742"/>
      <c r="C125" s="743"/>
      <c r="D125" s="27"/>
      <c r="E125" s="15"/>
      <c r="F125" s="15"/>
      <c r="G125" s="15"/>
      <c r="H125" s="122"/>
      <c r="I125" s="15"/>
      <c r="J125" s="15"/>
      <c r="K125" s="879"/>
      <c r="L125" s="201"/>
      <c r="M125" s="201"/>
      <c r="N125" s="880"/>
      <c r="O125" s="201"/>
      <c r="P125" s="201"/>
      <c r="Q125" s="880"/>
      <c r="R125" s="201"/>
      <c r="S125" s="201"/>
      <c r="T125" s="880"/>
      <c r="U125" s="201"/>
      <c r="V125" s="201"/>
      <c r="W125" s="880"/>
    </row>
    <row r="126" spans="1:23" ht="13.8" thickBot="1" x14ac:dyDescent="0.3">
      <c r="A126" s="886"/>
      <c r="B126" s="867"/>
      <c r="C126" s="887"/>
      <c r="D126" s="867"/>
      <c r="E126" s="887"/>
      <c r="F126" s="887"/>
      <c r="G126" s="887"/>
      <c r="H126" s="919"/>
      <c r="I126" s="887"/>
      <c r="J126" s="887"/>
      <c r="K126" s="910"/>
      <c r="L126" s="201"/>
      <c r="M126" s="201"/>
      <c r="N126" s="880"/>
      <c r="O126" s="201"/>
      <c r="P126" s="201"/>
      <c r="Q126" s="880"/>
      <c r="R126" s="201"/>
      <c r="S126" s="201"/>
      <c r="T126" s="880"/>
      <c r="U126" s="201"/>
      <c r="V126" s="201"/>
      <c r="W126" s="880"/>
    </row>
    <row r="127" spans="1:23" ht="13.8" thickBot="1" x14ac:dyDescent="0.3">
      <c r="A127" s="635" t="s">
        <v>131</v>
      </c>
      <c r="B127" s="639"/>
      <c r="C127" s="639"/>
      <c r="D127" s="639"/>
      <c r="E127" s="593"/>
      <c r="F127" s="595"/>
      <c r="G127" s="595"/>
      <c r="H127" s="473">
        <f>SUM(H5:H126)</f>
        <v>1109300</v>
      </c>
      <c r="I127" s="595"/>
      <c r="J127" s="595"/>
      <c r="K127" s="474">
        <f>SUM(K5:K126)</f>
        <v>0</v>
      </c>
      <c r="L127" s="597"/>
      <c r="M127" s="604"/>
      <c r="N127" s="470"/>
      <c r="O127" s="604"/>
      <c r="P127" s="604"/>
      <c r="Q127" s="470"/>
      <c r="R127" s="604"/>
      <c r="S127" s="604"/>
      <c r="T127" s="470"/>
      <c r="U127" s="604"/>
      <c r="V127" s="604"/>
      <c r="W127" s="470"/>
    </row>
    <row r="1048403" spans="5:5" x14ac:dyDescent="0.25">
      <c r="E1048403" s="10"/>
    </row>
  </sheetData>
  <sheetProtection algorithmName="SHA-512" hashValue="6HZIL49v8Wgg05MWRScwvLOCl60Jm4cM+Vj/whGZgPlRcQLtPHIJvdUCpQycsJM60F+OmdV3YsFYaMgPazEyMg==" saltValue="DfIuDBz9+rB1NFVZTK0iE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9" orientation="portrait" r:id="rId1"/>
  <headerFooter>
    <oddFooter>&amp;LContract
Part C2: Pricing Data
Tender No: BFIA8202/2026/RFP&amp;RC2.2
Bill of Quantities</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FC55-740B-450F-A486-591F5B863D8D}">
  <dimension ref="A1"/>
  <sheetViews>
    <sheetView workbookViewId="0"/>
  </sheetViews>
  <sheetFormatPr defaultRowHeight="13.2"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2065-9A39-4223-AD57-705377A6911A}">
  <sheetPr codeName="Sheet105"/>
  <dimension ref="A1:W1048313"/>
  <sheetViews>
    <sheetView view="pageBreakPreview" topLeftCell="A25" zoomScale="80" zoomScaleNormal="100" zoomScaleSheetLayoutView="80" workbookViewId="0">
      <selection activeCell="A8" sqref="A8:XFD8"/>
    </sheetView>
  </sheetViews>
  <sheetFormatPr defaultRowHeight="13.8" x14ac:dyDescent="0.25"/>
  <cols>
    <col min="1" max="1" width="9.33203125" style="347" customWidth="1"/>
    <col min="2" max="2" width="9" style="347" bestFit="1" customWidth="1"/>
    <col min="3" max="3" width="3.6640625" style="347" customWidth="1"/>
    <col min="4" max="4" width="40.6640625" style="347" customWidth="1"/>
    <col min="5" max="5" width="25.5546875" style="347" bestFit="1" customWidth="1"/>
    <col min="6" max="8" width="20.6640625" style="347" hidden="1" customWidth="1"/>
    <col min="9" max="9" width="12.33203125" style="347" bestFit="1" customWidth="1"/>
    <col min="10" max="10" width="11" style="347" bestFit="1" customWidth="1"/>
    <col min="11" max="11" width="20.6640625" style="347" customWidth="1"/>
    <col min="12" max="12" width="12.33203125" style="347" bestFit="1" customWidth="1"/>
    <col min="13" max="13" width="11" style="347" bestFit="1" customWidth="1"/>
    <col min="14" max="14" width="20.6640625" style="347" customWidth="1"/>
    <col min="15" max="15" width="12.33203125" style="347" bestFit="1" customWidth="1"/>
    <col min="16" max="16" width="11" style="347" bestFit="1" customWidth="1"/>
    <col min="17" max="17" width="20.6640625" style="347" customWidth="1"/>
    <col min="18" max="18" width="12.33203125" style="347" bestFit="1" customWidth="1"/>
    <col min="19" max="19" width="11" style="347" bestFit="1" customWidth="1"/>
    <col min="20" max="20" width="20.6640625" style="347" customWidth="1"/>
    <col min="21" max="21" width="12.33203125" style="347" bestFit="1" customWidth="1"/>
    <col min="22" max="22" width="11" style="347" bestFit="1" customWidth="1"/>
    <col min="23" max="23" width="20.6640625" style="347" customWidth="1"/>
    <col min="24" max="260" width="9.33203125" style="347"/>
    <col min="261" max="261" width="9.33203125" style="347" customWidth="1"/>
    <col min="262" max="262" width="6.6640625" style="347" customWidth="1"/>
    <col min="263" max="263" width="40.6640625" style="347" customWidth="1"/>
    <col min="264" max="267" width="9.33203125" style="347" customWidth="1"/>
    <col min="268" max="516" width="9.33203125" style="347"/>
    <col min="517" max="517" width="9.33203125" style="347" customWidth="1"/>
    <col min="518" max="518" width="6.6640625" style="347" customWidth="1"/>
    <col min="519" max="519" width="40.6640625" style="347" customWidth="1"/>
    <col min="520" max="523" width="9.33203125" style="347" customWidth="1"/>
    <col min="524" max="772" width="9.33203125" style="347"/>
    <col min="773" max="773" width="9.33203125" style="347" customWidth="1"/>
    <col min="774" max="774" width="6.6640625" style="347" customWidth="1"/>
    <col min="775" max="775" width="40.6640625" style="347" customWidth="1"/>
    <col min="776" max="779" width="9.33203125" style="347" customWidth="1"/>
    <col min="780" max="1028" width="9.33203125" style="347"/>
    <col min="1029" max="1029" width="9.33203125" style="347" customWidth="1"/>
    <col min="1030" max="1030" width="6.6640625" style="347" customWidth="1"/>
    <col min="1031" max="1031" width="40.6640625" style="347" customWidth="1"/>
    <col min="1032" max="1035" width="9.33203125" style="347" customWidth="1"/>
    <col min="1036" max="1284" width="9.33203125" style="347"/>
    <col min="1285" max="1285" width="9.33203125" style="347" customWidth="1"/>
    <col min="1286" max="1286" width="6.6640625" style="347" customWidth="1"/>
    <col min="1287" max="1287" width="40.6640625" style="347" customWidth="1"/>
    <col min="1288" max="1291" width="9.33203125" style="347" customWidth="1"/>
    <col min="1292" max="1540" width="9.33203125" style="347"/>
    <col min="1541" max="1541" width="9.33203125" style="347" customWidth="1"/>
    <col min="1542" max="1542" width="6.6640625" style="347" customWidth="1"/>
    <col min="1543" max="1543" width="40.6640625" style="347" customWidth="1"/>
    <col min="1544" max="1547" width="9.33203125" style="347" customWidth="1"/>
    <col min="1548" max="1796" width="9.33203125" style="347"/>
    <col min="1797" max="1797" width="9.33203125" style="347" customWidth="1"/>
    <col min="1798" max="1798" width="6.6640625" style="347" customWidth="1"/>
    <col min="1799" max="1799" width="40.6640625" style="347" customWidth="1"/>
    <col min="1800" max="1803" width="9.33203125" style="347" customWidth="1"/>
    <col min="1804" max="2052" width="9.33203125" style="347"/>
    <col min="2053" max="2053" width="9.33203125" style="347" customWidth="1"/>
    <col min="2054" max="2054" width="6.6640625" style="347" customWidth="1"/>
    <col min="2055" max="2055" width="40.6640625" style="347" customWidth="1"/>
    <col min="2056" max="2059" width="9.33203125" style="347" customWidth="1"/>
    <col min="2060" max="2308" width="9.33203125" style="347"/>
    <col min="2309" max="2309" width="9.33203125" style="347" customWidth="1"/>
    <col min="2310" max="2310" width="6.6640625" style="347" customWidth="1"/>
    <col min="2311" max="2311" width="40.6640625" style="347" customWidth="1"/>
    <col min="2312" max="2315" width="9.33203125" style="347" customWidth="1"/>
    <col min="2316" max="2564" width="9.33203125" style="347"/>
    <col min="2565" max="2565" width="9.33203125" style="347" customWidth="1"/>
    <col min="2566" max="2566" width="6.6640625" style="347" customWidth="1"/>
    <col min="2567" max="2567" width="40.6640625" style="347" customWidth="1"/>
    <col min="2568" max="2571" width="9.33203125" style="347" customWidth="1"/>
    <col min="2572" max="2820" width="9.33203125" style="347"/>
    <col min="2821" max="2821" width="9.33203125" style="347" customWidth="1"/>
    <col min="2822" max="2822" width="6.6640625" style="347" customWidth="1"/>
    <col min="2823" max="2823" width="40.6640625" style="347" customWidth="1"/>
    <col min="2824" max="2827" width="9.33203125" style="347" customWidth="1"/>
    <col min="2828" max="3076" width="9.33203125" style="347"/>
    <col min="3077" max="3077" width="9.33203125" style="347" customWidth="1"/>
    <col min="3078" max="3078" width="6.6640625" style="347" customWidth="1"/>
    <col min="3079" max="3079" width="40.6640625" style="347" customWidth="1"/>
    <col min="3080" max="3083" width="9.33203125" style="347" customWidth="1"/>
    <col min="3084" max="3332" width="9.33203125" style="347"/>
    <col min="3333" max="3333" width="9.33203125" style="347" customWidth="1"/>
    <col min="3334" max="3334" width="6.6640625" style="347" customWidth="1"/>
    <col min="3335" max="3335" width="40.6640625" style="347" customWidth="1"/>
    <col min="3336" max="3339" width="9.33203125" style="347" customWidth="1"/>
    <col min="3340" max="3588" width="9.33203125" style="347"/>
    <col min="3589" max="3589" width="9.33203125" style="347" customWidth="1"/>
    <col min="3590" max="3590" width="6.6640625" style="347" customWidth="1"/>
    <col min="3591" max="3591" width="40.6640625" style="347" customWidth="1"/>
    <col min="3592" max="3595" width="9.33203125" style="347" customWidth="1"/>
    <col min="3596" max="3844" width="9.33203125" style="347"/>
    <col min="3845" max="3845" width="9.33203125" style="347" customWidth="1"/>
    <col min="3846" max="3846" width="6.6640625" style="347" customWidth="1"/>
    <col min="3847" max="3847" width="40.6640625" style="347" customWidth="1"/>
    <col min="3848" max="3851" width="9.33203125" style="347" customWidth="1"/>
    <col min="3852" max="4100" width="9.33203125" style="347"/>
    <col min="4101" max="4101" width="9.33203125" style="347" customWidth="1"/>
    <col min="4102" max="4102" width="6.6640625" style="347" customWidth="1"/>
    <col min="4103" max="4103" width="40.6640625" style="347" customWidth="1"/>
    <col min="4104" max="4107" width="9.33203125" style="347" customWidth="1"/>
    <col min="4108" max="4356" width="9.33203125" style="347"/>
    <col min="4357" max="4357" width="9.33203125" style="347" customWidth="1"/>
    <col min="4358" max="4358" width="6.6640625" style="347" customWidth="1"/>
    <col min="4359" max="4359" width="40.6640625" style="347" customWidth="1"/>
    <col min="4360" max="4363" width="9.33203125" style="347" customWidth="1"/>
    <col min="4364" max="4612" width="9.33203125" style="347"/>
    <col min="4613" max="4613" width="9.33203125" style="347" customWidth="1"/>
    <col min="4614" max="4614" width="6.6640625" style="347" customWidth="1"/>
    <col min="4615" max="4615" width="40.6640625" style="347" customWidth="1"/>
    <col min="4616" max="4619" width="9.33203125" style="347" customWidth="1"/>
    <col min="4620" max="4868" width="9.33203125" style="347"/>
    <col min="4869" max="4869" width="9.33203125" style="347" customWidth="1"/>
    <col min="4870" max="4870" width="6.6640625" style="347" customWidth="1"/>
    <col min="4871" max="4871" width="40.6640625" style="347" customWidth="1"/>
    <col min="4872" max="4875" width="9.33203125" style="347" customWidth="1"/>
    <col min="4876" max="5124" width="9.33203125" style="347"/>
    <col min="5125" max="5125" width="9.33203125" style="347" customWidth="1"/>
    <col min="5126" max="5126" width="6.6640625" style="347" customWidth="1"/>
    <col min="5127" max="5127" width="40.6640625" style="347" customWidth="1"/>
    <col min="5128" max="5131" width="9.33203125" style="347" customWidth="1"/>
    <col min="5132" max="5380" width="9.33203125" style="347"/>
    <col min="5381" max="5381" width="9.33203125" style="347" customWidth="1"/>
    <col min="5382" max="5382" width="6.6640625" style="347" customWidth="1"/>
    <col min="5383" max="5383" width="40.6640625" style="347" customWidth="1"/>
    <col min="5384" max="5387" width="9.33203125" style="347" customWidth="1"/>
    <col min="5388" max="5636" width="9.33203125" style="347"/>
    <col min="5637" max="5637" width="9.33203125" style="347" customWidth="1"/>
    <col min="5638" max="5638" width="6.6640625" style="347" customWidth="1"/>
    <col min="5639" max="5639" width="40.6640625" style="347" customWidth="1"/>
    <col min="5640" max="5643" width="9.33203125" style="347" customWidth="1"/>
    <col min="5644" max="5892" width="9.33203125" style="347"/>
    <col min="5893" max="5893" width="9.33203125" style="347" customWidth="1"/>
    <col min="5894" max="5894" width="6.6640625" style="347" customWidth="1"/>
    <col min="5895" max="5895" width="40.6640625" style="347" customWidth="1"/>
    <col min="5896" max="5899" width="9.33203125" style="347" customWidth="1"/>
    <col min="5900" max="6148" width="9.33203125" style="347"/>
    <col min="6149" max="6149" width="9.33203125" style="347" customWidth="1"/>
    <col min="6150" max="6150" width="6.6640625" style="347" customWidth="1"/>
    <col min="6151" max="6151" width="40.6640625" style="347" customWidth="1"/>
    <col min="6152" max="6155" width="9.33203125" style="347" customWidth="1"/>
    <col min="6156" max="6404" width="9.33203125" style="347"/>
    <col min="6405" max="6405" width="9.33203125" style="347" customWidth="1"/>
    <col min="6406" max="6406" width="6.6640625" style="347" customWidth="1"/>
    <col min="6407" max="6407" width="40.6640625" style="347" customWidth="1"/>
    <col min="6408" max="6411" width="9.33203125" style="347" customWidth="1"/>
    <col min="6412" max="6660" width="9.33203125" style="347"/>
    <col min="6661" max="6661" width="9.33203125" style="347" customWidth="1"/>
    <col min="6662" max="6662" width="6.6640625" style="347" customWidth="1"/>
    <col min="6663" max="6663" width="40.6640625" style="347" customWidth="1"/>
    <col min="6664" max="6667" width="9.33203125" style="347" customWidth="1"/>
    <col min="6668" max="6916" width="9.33203125" style="347"/>
    <col min="6917" max="6917" width="9.33203125" style="347" customWidth="1"/>
    <col min="6918" max="6918" width="6.6640625" style="347" customWidth="1"/>
    <col min="6919" max="6919" width="40.6640625" style="347" customWidth="1"/>
    <col min="6920" max="6923" width="9.33203125" style="347" customWidth="1"/>
    <col min="6924" max="7172" width="9.33203125" style="347"/>
    <col min="7173" max="7173" width="9.33203125" style="347" customWidth="1"/>
    <col min="7174" max="7174" width="6.6640625" style="347" customWidth="1"/>
    <col min="7175" max="7175" width="40.6640625" style="347" customWidth="1"/>
    <col min="7176" max="7179" width="9.33203125" style="347" customWidth="1"/>
    <col min="7180" max="7428" width="9.33203125" style="347"/>
    <col min="7429" max="7429" width="9.33203125" style="347" customWidth="1"/>
    <col min="7430" max="7430" width="6.6640625" style="347" customWidth="1"/>
    <col min="7431" max="7431" width="40.6640625" style="347" customWidth="1"/>
    <col min="7432" max="7435" width="9.33203125" style="347" customWidth="1"/>
    <col min="7436" max="7684" width="9.33203125" style="347"/>
    <col min="7685" max="7685" width="9.33203125" style="347" customWidth="1"/>
    <col min="7686" max="7686" width="6.6640625" style="347" customWidth="1"/>
    <col min="7687" max="7687" width="40.6640625" style="347" customWidth="1"/>
    <col min="7688" max="7691" width="9.33203125" style="347" customWidth="1"/>
    <col min="7692" max="7940" width="9.33203125" style="347"/>
    <col min="7941" max="7941" width="9.33203125" style="347" customWidth="1"/>
    <col min="7942" max="7942" width="6.6640625" style="347" customWidth="1"/>
    <col min="7943" max="7943" width="40.6640625" style="347" customWidth="1"/>
    <col min="7944" max="7947" width="9.33203125" style="347" customWidth="1"/>
    <col min="7948" max="8196" width="9.33203125" style="347"/>
    <col min="8197" max="8197" width="9.33203125" style="347" customWidth="1"/>
    <col min="8198" max="8198" width="6.6640625" style="347" customWidth="1"/>
    <col min="8199" max="8199" width="40.6640625" style="347" customWidth="1"/>
    <col min="8200" max="8203" width="9.33203125" style="347" customWidth="1"/>
    <col min="8204" max="8452" width="9.33203125" style="347"/>
    <col min="8453" max="8453" width="9.33203125" style="347" customWidth="1"/>
    <col min="8454" max="8454" width="6.6640625" style="347" customWidth="1"/>
    <col min="8455" max="8455" width="40.6640625" style="347" customWidth="1"/>
    <col min="8456" max="8459" width="9.33203125" style="347" customWidth="1"/>
    <col min="8460" max="8708" width="9.33203125" style="347"/>
    <col min="8709" max="8709" width="9.33203125" style="347" customWidth="1"/>
    <col min="8710" max="8710" width="6.6640625" style="347" customWidth="1"/>
    <col min="8711" max="8711" width="40.6640625" style="347" customWidth="1"/>
    <col min="8712" max="8715" width="9.33203125" style="347" customWidth="1"/>
    <col min="8716" max="8964" width="9.33203125" style="347"/>
    <col min="8965" max="8965" width="9.33203125" style="347" customWidth="1"/>
    <col min="8966" max="8966" width="6.6640625" style="347" customWidth="1"/>
    <col min="8967" max="8967" width="40.6640625" style="347" customWidth="1"/>
    <col min="8968" max="8971" width="9.33203125" style="347" customWidth="1"/>
    <col min="8972" max="9220" width="9.33203125" style="347"/>
    <col min="9221" max="9221" width="9.33203125" style="347" customWidth="1"/>
    <col min="9222" max="9222" width="6.6640625" style="347" customWidth="1"/>
    <col min="9223" max="9223" width="40.6640625" style="347" customWidth="1"/>
    <col min="9224" max="9227" width="9.33203125" style="347" customWidth="1"/>
    <col min="9228" max="9476" width="9.33203125" style="347"/>
    <col min="9477" max="9477" width="9.33203125" style="347" customWidth="1"/>
    <col min="9478" max="9478" width="6.6640625" style="347" customWidth="1"/>
    <col min="9479" max="9479" width="40.6640625" style="347" customWidth="1"/>
    <col min="9480" max="9483" width="9.33203125" style="347" customWidth="1"/>
    <col min="9484" max="9732" width="9.33203125" style="347"/>
    <col min="9733" max="9733" width="9.33203125" style="347" customWidth="1"/>
    <col min="9734" max="9734" width="6.6640625" style="347" customWidth="1"/>
    <col min="9735" max="9735" width="40.6640625" style="347" customWidth="1"/>
    <col min="9736" max="9739" width="9.33203125" style="347" customWidth="1"/>
    <col min="9740" max="9988" width="9.33203125" style="347"/>
    <col min="9989" max="9989" width="9.33203125" style="347" customWidth="1"/>
    <col min="9990" max="9990" width="6.6640625" style="347" customWidth="1"/>
    <col min="9991" max="9991" width="40.6640625" style="347" customWidth="1"/>
    <col min="9992" max="9995" width="9.33203125" style="347" customWidth="1"/>
    <col min="9996" max="10244" width="9.33203125" style="347"/>
    <col min="10245" max="10245" width="9.33203125" style="347" customWidth="1"/>
    <col min="10246" max="10246" width="6.6640625" style="347" customWidth="1"/>
    <col min="10247" max="10247" width="40.6640625" style="347" customWidth="1"/>
    <col min="10248" max="10251" width="9.33203125" style="347" customWidth="1"/>
    <col min="10252" max="10500" width="9.33203125" style="347"/>
    <col min="10501" max="10501" width="9.33203125" style="347" customWidth="1"/>
    <col min="10502" max="10502" width="6.6640625" style="347" customWidth="1"/>
    <col min="10503" max="10503" width="40.6640625" style="347" customWidth="1"/>
    <col min="10504" max="10507" width="9.33203125" style="347" customWidth="1"/>
    <col min="10508" max="10756" width="9.33203125" style="347"/>
    <col min="10757" max="10757" width="9.33203125" style="347" customWidth="1"/>
    <col min="10758" max="10758" width="6.6640625" style="347" customWidth="1"/>
    <col min="10759" max="10759" width="40.6640625" style="347" customWidth="1"/>
    <col min="10760" max="10763" width="9.33203125" style="347" customWidth="1"/>
    <col min="10764" max="11012" width="9.33203125" style="347"/>
    <col min="11013" max="11013" width="9.33203125" style="347" customWidth="1"/>
    <col min="11014" max="11014" width="6.6640625" style="347" customWidth="1"/>
    <col min="11015" max="11015" width="40.6640625" style="347" customWidth="1"/>
    <col min="11016" max="11019" width="9.33203125" style="347" customWidth="1"/>
    <col min="11020" max="11268" width="9.33203125" style="347"/>
    <col min="11269" max="11269" width="9.33203125" style="347" customWidth="1"/>
    <col min="11270" max="11270" width="6.6640625" style="347" customWidth="1"/>
    <col min="11271" max="11271" width="40.6640625" style="347" customWidth="1"/>
    <col min="11272" max="11275" width="9.33203125" style="347" customWidth="1"/>
    <col min="11276" max="11524" width="9.33203125" style="347"/>
    <col min="11525" max="11525" width="9.33203125" style="347" customWidth="1"/>
    <col min="11526" max="11526" width="6.6640625" style="347" customWidth="1"/>
    <col min="11527" max="11527" width="40.6640625" style="347" customWidth="1"/>
    <col min="11528" max="11531" width="9.33203125" style="347" customWidth="1"/>
    <col min="11532" max="11780" width="9.33203125" style="347"/>
    <col min="11781" max="11781" width="9.33203125" style="347" customWidth="1"/>
    <col min="11782" max="11782" width="6.6640625" style="347" customWidth="1"/>
    <col min="11783" max="11783" width="40.6640625" style="347" customWidth="1"/>
    <col min="11784" max="11787" width="9.33203125" style="347" customWidth="1"/>
    <col min="11788" max="12036" width="9.33203125" style="347"/>
    <col min="12037" max="12037" width="9.33203125" style="347" customWidth="1"/>
    <col min="12038" max="12038" width="6.6640625" style="347" customWidth="1"/>
    <col min="12039" max="12039" width="40.6640625" style="347" customWidth="1"/>
    <col min="12040" max="12043" width="9.33203125" style="347" customWidth="1"/>
    <col min="12044" max="12292" width="9.33203125" style="347"/>
    <col min="12293" max="12293" width="9.33203125" style="347" customWidth="1"/>
    <col min="12294" max="12294" width="6.6640625" style="347" customWidth="1"/>
    <col min="12295" max="12295" width="40.6640625" style="347" customWidth="1"/>
    <col min="12296" max="12299" width="9.33203125" style="347" customWidth="1"/>
    <col min="12300" max="12548" width="9.33203125" style="347"/>
    <col min="12549" max="12549" width="9.33203125" style="347" customWidth="1"/>
    <col min="12550" max="12550" width="6.6640625" style="347" customWidth="1"/>
    <col min="12551" max="12551" width="40.6640625" style="347" customWidth="1"/>
    <col min="12552" max="12555" width="9.33203125" style="347" customWidth="1"/>
    <col min="12556" max="12804" width="9.33203125" style="347"/>
    <col min="12805" max="12805" width="9.33203125" style="347" customWidth="1"/>
    <col min="12806" max="12806" width="6.6640625" style="347" customWidth="1"/>
    <col min="12807" max="12807" width="40.6640625" style="347" customWidth="1"/>
    <col min="12808" max="12811" width="9.33203125" style="347" customWidth="1"/>
    <col min="12812" max="13060" width="9.33203125" style="347"/>
    <col min="13061" max="13061" width="9.33203125" style="347" customWidth="1"/>
    <col min="13062" max="13062" width="6.6640625" style="347" customWidth="1"/>
    <col min="13063" max="13063" width="40.6640625" style="347" customWidth="1"/>
    <col min="13064" max="13067" width="9.33203125" style="347" customWidth="1"/>
    <col min="13068" max="13316" width="9.33203125" style="347"/>
    <col min="13317" max="13317" width="9.33203125" style="347" customWidth="1"/>
    <col min="13318" max="13318" width="6.6640625" style="347" customWidth="1"/>
    <col min="13319" max="13319" width="40.6640625" style="347" customWidth="1"/>
    <col min="13320" max="13323" width="9.33203125" style="347" customWidth="1"/>
    <col min="13324" max="13572" width="9.33203125" style="347"/>
    <col min="13573" max="13573" width="9.33203125" style="347" customWidth="1"/>
    <col min="13574" max="13574" width="6.6640625" style="347" customWidth="1"/>
    <col min="13575" max="13575" width="40.6640625" style="347" customWidth="1"/>
    <col min="13576" max="13579" width="9.33203125" style="347" customWidth="1"/>
    <col min="13580" max="13828" width="9.33203125" style="347"/>
    <col min="13829" max="13829" width="9.33203125" style="347" customWidth="1"/>
    <col min="13830" max="13830" width="6.6640625" style="347" customWidth="1"/>
    <col min="13831" max="13831" width="40.6640625" style="347" customWidth="1"/>
    <col min="13832" max="13835" width="9.33203125" style="347" customWidth="1"/>
    <col min="13836" max="14084" width="9.33203125" style="347"/>
    <col min="14085" max="14085" width="9.33203125" style="347" customWidth="1"/>
    <col min="14086" max="14086" width="6.6640625" style="347" customWidth="1"/>
    <col min="14087" max="14087" width="40.6640625" style="347" customWidth="1"/>
    <col min="14088" max="14091" width="9.33203125" style="347" customWidth="1"/>
    <col min="14092" max="14340" width="9.33203125" style="347"/>
    <col min="14341" max="14341" width="9.33203125" style="347" customWidth="1"/>
    <col min="14342" max="14342" width="6.6640625" style="347" customWidth="1"/>
    <col min="14343" max="14343" width="40.6640625" style="347" customWidth="1"/>
    <col min="14344" max="14347" width="9.33203125" style="347" customWidth="1"/>
    <col min="14348" max="14596" width="9.33203125" style="347"/>
    <col min="14597" max="14597" width="9.33203125" style="347" customWidth="1"/>
    <col min="14598" max="14598" width="6.6640625" style="347" customWidth="1"/>
    <col min="14599" max="14599" width="40.6640625" style="347" customWidth="1"/>
    <col min="14600" max="14603" width="9.33203125" style="347" customWidth="1"/>
    <col min="14604" max="14852" width="9.33203125" style="347"/>
    <col min="14853" max="14853" width="9.33203125" style="347" customWidth="1"/>
    <col min="14854" max="14854" width="6.6640625" style="347" customWidth="1"/>
    <col min="14855" max="14855" width="40.6640625" style="347" customWidth="1"/>
    <col min="14856" max="14859" width="9.33203125" style="347" customWidth="1"/>
    <col min="14860" max="15108" width="9.33203125" style="347"/>
    <col min="15109" max="15109" width="9.33203125" style="347" customWidth="1"/>
    <col min="15110" max="15110" width="6.6640625" style="347" customWidth="1"/>
    <col min="15111" max="15111" width="40.6640625" style="347" customWidth="1"/>
    <col min="15112" max="15115" width="9.33203125" style="347" customWidth="1"/>
    <col min="15116" max="15364" width="9.33203125" style="347"/>
    <col min="15365" max="15365" width="9.33203125" style="347" customWidth="1"/>
    <col min="15366" max="15366" width="6.6640625" style="347" customWidth="1"/>
    <col min="15367" max="15367" width="40.6640625" style="347" customWidth="1"/>
    <col min="15368" max="15371" width="9.33203125" style="347" customWidth="1"/>
    <col min="15372" max="15620" width="9.33203125" style="347"/>
    <col min="15621" max="15621" width="9.33203125" style="347" customWidth="1"/>
    <col min="15622" max="15622" width="6.6640625" style="347" customWidth="1"/>
    <col min="15623" max="15623" width="40.6640625" style="347" customWidth="1"/>
    <col min="15624" max="15627" width="9.33203125" style="347" customWidth="1"/>
    <col min="15628" max="15876" width="9.33203125" style="347"/>
    <col min="15877" max="15877" width="9.33203125" style="347" customWidth="1"/>
    <col min="15878" max="15878" width="6.6640625" style="347" customWidth="1"/>
    <col min="15879" max="15879" width="40.6640625" style="347" customWidth="1"/>
    <col min="15880" max="15883" width="9.33203125" style="347" customWidth="1"/>
    <col min="15884" max="16132" width="9.33203125" style="347"/>
    <col min="16133" max="16133" width="9.33203125" style="347" customWidth="1"/>
    <col min="16134" max="16134" width="6.6640625" style="347" customWidth="1"/>
    <col min="16135" max="16135" width="40.6640625" style="347" customWidth="1"/>
    <col min="16136" max="16139" width="9.33203125" style="347" customWidth="1"/>
    <col min="16140" max="16384" width="9.33203125" style="347"/>
  </cols>
  <sheetData>
    <row r="1" spans="1:23" ht="104.4" customHeight="1" x14ac:dyDescent="0.25">
      <c r="A1" s="410" t="s">
        <v>2724</v>
      </c>
      <c r="B1" s="1117" t="str">
        <f>'C1.2'!B1</f>
        <v>ACSA - BFIA 8202/2026  
FOR: CONTRACTOR APPOINTMENT FOR THE CONSTRUCTION OF UNDERGROUND MAIN WATER LINE AND REHABILITATION OF SERVICE ROADS AT BRAM FISCHER INTERNATIONAL AIRPORT FOR A PERIOD OF 12 MONTHS</v>
      </c>
      <c r="C1" s="1117"/>
      <c r="D1" s="1117"/>
      <c r="E1" s="1118" t="s">
        <v>2725</v>
      </c>
      <c r="F1" s="1108"/>
      <c r="G1" s="1108"/>
      <c r="H1" s="1108"/>
      <c r="I1" s="1108"/>
      <c r="J1" s="1108"/>
      <c r="K1" s="1109"/>
      <c r="L1" s="1112"/>
      <c r="M1" s="1111"/>
      <c r="N1" s="1111"/>
      <c r="O1" s="1111"/>
      <c r="P1" s="1111"/>
      <c r="Q1" s="1111"/>
      <c r="R1" s="1111"/>
      <c r="S1" s="1111"/>
      <c r="T1" s="1111"/>
      <c r="U1" s="1111"/>
      <c r="V1" s="1111"/>
      <c r="W1" s="1111"/>
    </row>
    <row r="2" spans="1:23" x14ac:dyDescent="0.25">
      <c r="A2" s="348" t="s">
        <v>23</v>
      </c>
      <c r="B2" s="348"/>
      <c r="C2" s="349"/>
      <c r="D2" s="350" t="s">
        <v>24</v>
      </c>
      <c r="E2" s="350" t="s">
        <v>25</v>
      </c>
      <c r="F2" s="350" t="s">
        <v>26</v>
      </c>
      <c r="G2" s="350" t="s">
        <v>27</v>
      </c>
      <c r="H2" s="350" t="s">
        <v>28</v>
      </c>
      <c r="I2" s="350" t="s">
        <v>26</v>
      </c>
      <c r="J2" s="350" t="s">
        <v>27</v>
      </c>
      <c r="K2" s="350" t="s">
        <v>28</v>
      </c>
      <c r="L2" s="428"/>
      <c r="M2" s="415"/>
      <c r="N2" s="415"/>
      <c r="O2" s="415"/>
      <c r="P2" s="415"/>
      <c r="Q2" s="415"/>
      <c r="R2" s="415"/>
      <c r="S2" s="415"/>
      <c r="T2" s="415"/>
      <c r="U2" s="415"/>
      <c r="V2" s="415"/>
      <c r="W2" s="415"/>
    </row>
    <row r="3" spans="1:23" x14ac:dyDescent="0.25">
      <c r="A3" s="351"/>
      <c r="B3" s="351"/>
      <c r="C3" s="352"/>
      <c r="D3" s="353"/>
      <c r="E3" s="346"/>
      <c r="F3" s="346"/>
      <c r="G3" s="354"/>
      <c r="H3" s="354"/>
      <c r="I3" s="346"/>
      <c r="J3" s="354"/>
      <c r="K3" s="354"/>
      <c r="L3" s="429"/>
      <c r="M3" s="375"/>
      <c r="N3" s="375"/>
      <c r="O3" s="413"/>
      <c r="P3" s="375"/>
      <c r="Q3" s="375"/>
      <c r="R3" s="413"/>
      <c r="S3" s="375"/>
      <c r="T3" s="375"/>
      <c r="U3" s="413"/>
      <c r="V3" s="375"/>
      <c r="W3" s="375"/>
    </row>
    <row r="4" spans="1:23" x14ac:dyDescent="0.25">
      <c r="A4" s="355"/>
      <c r="B4" s="355"/>
      <c r="C4" s="356"/>
      <c r="D4" s="357"/>
      <c r="E4" s="358"/>
      <c r="F4" s="358"/>
      <c r="G4" s="359"/>
      <c r="H4" s="359"/>
      <c r="I4" s="358"/>
      <c r="J4" s="359"/>
      <c r="K4" s="359"/>
      <c r="L4" s="433"/>
      <c r="M4" s="376"/>
      <c r="N4" s="376"/>
      <c r="O4" s="431"/>
      <c r="P4" s="376"/>
      <c r="Q4" s="376"/>
      <c r="R4" s="431"/>
      <c r="S4" s="376"/>
      <c r="T4" s="376"/>
      <c r="U4" s="431"/>
      <c r="V4" s="376"/>
      <c r="W4" s="376"/>
    </row>
    <row r="5" spans="1:23" ht="26.4" hidden="1" x14ac:dyDescent="0.25">
      <c r="A5" s="355" t="s">
        <v>2726</v>
      </c>
      <c r="B5" s="355"/>
      <c r="C5" s="356"/>
      <c r="D5" s="377" t="s">
        <v>2727</v>
      </c>
      <c r="E5" s="358"/>
      <c r="F5" s="358"/>
      <c r="G5" s="378"/>
      <c r="H5" s="367"/>
      <c r="I5" s="358"/>
      <c r="J5" s="378"/>
      <c r="K5" s="367"/>
      <c r="L5" s="433"/>
      <c r="M5" s="432"/>
      <c r="N5" s="441"/>
      <c r="O5" s="431"/>
      <c r="P5" s="432"/>
      <c r="Q5" s="441"/>
      <c r="R5" s="431"/>
      <c r="S5" s="432"/>
      <c r="T5" s="441"/>
      <c r="U5" s="431"/>
      <c r="V5" s="432"/>
      <c r="W5" s="441"/>
    </row>
    <row r="6" spans="1:23" ht="41.4" hidden="1" x14ac:dyDescent="0.25">
      <c r="A6" s="355"/>
      <c r="B6" s="355" t="s">
        <v>2728</v>
      </c>
      <c r="C6" s="356"/>
      <c r="D6" s="357" t="s">
        <v>2729</v>
      </c>
      <c r="E6" s="361" t="s">
        <v>4885</v>
      </c>
      <c r="F6" s="361">
        <v>5</v>
      </c>
      <c r="G6" s="365">
        <v>260</v>
      </c>
      <c r="H6" s="367">
        <f>F6*G6</f>
        <v>1300</v>
      </c>
      <c r="I6" s="361">
        <v>5</v>
      </c>
      <c r="J6" s="365">
        <v>260</v>
      </c>
      <c r="K6" s="367">
        <f>I6*J6</f>
        <v>1300</v>
      </c>
      <c r="L6" s="427"/>
      <c r="M6" s="440"/>
      <c r="N6" s="441"/>
      <c r="O6" s="414"/>
      <c r="P6" s="440"/>
      <c r="Q6" s="441"/>
      <c r="R6" s="414"/>
      <c r="S6" s="440"/>
      <c r="T6" s="441"/>
      <c r="U6" s="414"/>
      <c r="V6" s="440"/>
      <c r="W6" s="441"/>
    </row>
    <row r="7" spans="1:23" ht="55.2" hidden="1" x14ac:dyDescent="0.25">
      <c r="A7" s="355"/>
      <c r="B7" s="355" t="s">
        <v>2730</v>
      </c>
      <c r="C7" s="356"/>
      <c r="D7" s="369" t="s">
        <v>4913</v>
      </c>
      <c r="E7" s="361" t="s">
        <v>4885</v>
      </c>
      <c r="F7" s="361">
        <v>0</v>
      </c>
      <c r="G7" s="365">
        <v>330</v>
      </c>
      <c r="H7" s="367">
        <f>F7*G7</f>
        <v>0</v>
      </c>
      <c r="I7" s="361">
        <v>0</v>
      </c>
      <c r="J7" s="365">
        <v>330</v>
      </c>
      <c r="K7" s="367">
        <f>I7*J7</f>
        <v>0</v>
      </c>
      <c r="L7" s="427"/>
      <c r="M7" s="440"/>
      <c r="N7" s="441"/>
      <c r="O7" s="414"/>
      <c r="P7" s="440"/>
      <c r="Q7" s="441"/>
      <c r="R7" s="414"/>
      <c r="S7" s="440"/>
      <c r="T7" s="441"/>
      <c r="U7" s="414"/>
      <c r="V7" s="440"/>
      <c r="W7" s="441"/>
    </row>
    <row r="8" spans="1:23" x14ac:dyDescent="0.25">
      <c r="A8" s="355" t="s">
        <v>2731</v>
      </c>
      <c r="B8" s="355"/>
      <c r="C8" s="356"/>
      <c r="D8" s="377" t="s">
        <v>2732</v>
      </c>
      <c r="E8" s="358"/>
      <c r="F8" s="358"/>
      <c r="G8" s="378"/>
      <c r="H8" s="367"/>
      <c r="I8" s="358"/>
      <c r="J8" s="378"/>
      <c r="K8" s="367"/>
      <c r="L8" s="433"/>
      <c r="M8" s="432"/>
      <c r="N8" s="441"/>
      <c r="O8" s="431"/>
      <c r="P8" s="432"/>
      <c r="Q8" s="441"/>
      <c r="R8" s="431"/>
      <c r="S8" s="432"/>
      <c r="T8" s="441"/>
      <c r="U8" s="431"/>
      <c r="V8" s="432"/>
      <c r="W8" s="441"/>
    </row>
    <row r="9" spans="1:23" ht="27.6" hidden="1" x14ac:dyDescent="0.25">
      <c r="A9" s="355"/>
      <c r="B9" s="355" t="s">
        <v>2733</v>
      </c>
      <c r="C9" s="356"/>
      <c r="D9" s="369" t="s">
        <v>2734</v>
      </c>
      <c r="E9" s="358"/>
      <c r="F9" s="358"/>
      <c r="G9" s="378"/>
      <c r="H9" s="367"/>
      <c r="I9" s="358"/>
      <c r="J9" s="378"/>
      <c r="K9" s="367"/>
      <c r="L9" s="433"/>
      <c r="M9" s="432"/>
      <c r="N9" s="441"/>
      <c r="O9" s="431"/>
      <c r="P9" s="432"/>
      <c r="Q9" s="441"/>
      <c r="R9" s="431"/>
      <c r="S9" s="432"/>
      <c r="T9" s="441"/>
      <c r="U9" s="431"/>
      <c r="V9" s="432"/>
      <c r="W9" s="441"/>
    </row>
    <row r="10" spans="1:23" ht="15.6" hidden="1" x14ac:dyDescent="0.25">
      <c r="A10" s="355"/>
      <c r="B10" s="355"/>
      <c r="C10" s="356" t="s">
        <v>86</v>
      </c>
      <c r="D10" s="369" t="s">
        <v>2735</v>
      </c>
      <c r="E10" s="361" t="s">
        <v>4887</v>
      </c>
      <c r="F10" s="361"/>
      <c r="G10" s="365"/>
      <c r="H10" s="367">
        <f>F10*G10</f>
        <v>0</v>
      </c>
      <c r="I10" s="361"/>
      <c r="J10" s="365"/>
      <c r="K10" s="367">
        <f>I10*J10</f>
        <v>0</v>
      </c>
      <c r="L10" s="427"/>
      <c r="M10" s="440"/>
      <c r="N10" s="441"/>
      <c r="O10" s="414"/>
      <c r="P10" s="440"/>
      <c r="Q10" s="441"/>
      <c r="R10" s="414"/>
      <c r="S10" s="440"/>
      <c r="T10" s="441"/>
      <c r="U10" s="414"/>
      <c r="V10" s="440"/>
      <c r="W10" s="441"/>
    </row>
    <row r="11" spans="1:23" ht="15.6" hidden="1" x14ac:dyDescent="0.25">
      <c r="A11" s="355"/>
      <c r="B11" s="355"/>
      <c r="C11" s="356" t="s">
        <v>89</v>
      </c>
      <c r="D11" s="369" t="s">
        <v>2736</v>
      </c>
      <c r="E11" s="361" t="s">
        <v>4887</v>
      </c>
      <c r="F11" s="361"/>
      <c r="G11" s="365"/>
      <c r="H11" s="367">
        <f>F11*G11</f>
        <v>0</v>
      </c>
      <c r="I11" s="361"/>
      <c r="J11" s="365"/>
      <c r="K11" s="367">
        <f>I11*J11</f>
        <v>0</v>
      </c>
      <c r="L11" s="427"/>
      <c r="M11" s="440"/>
      <c r="N11" s="441"/>
      <c r="O11" s="414"/>
      <c r="P11" s="440"/>
      <c r="Q11" s="441"/>
      <c r="R11" s="414"/>
      <c r="S11" s="440"/>
      <c r="T11" s="441"/>
      <c r="U11" s="414"/>
      <c r="V11" s="440"/>
      <c r="W11" s="441"/>
    </row>
    <row r="12" spans="1:23" ht="27.75" customHeight="1" x14ac:dyDescent="0.25">
      <c r="A12" s="355"/>
      <c r="B12" s="355" t="s">
        <v>2737</v>
      </c>
      <c r="C12" s="356"/>
      <c r="D12" s="369" t="s">
        <v>2738</v>
      </c>
      <c r="E12" s="361" t="s">
        <v>4887</v>
      </c>
      <c r="F12" s="361">
        <v>9500</v>
      </c>
      <c r="G12" s="401">
        <v>201</v>
      </c>
      <c r="H12" s="367">
        <f>F12*G12</f>
        <v>1909500</v>
      </c>
      <c r="I12" s="361"/>
      <c r="J12" s="382">
        <v>195</v>
      </c>
      <c r="K12" s="367">
        <f>I12*J12</f>
        <v>0</v>
      </c>
      <c r="L12" s="427"/>
      <c r="M12" s="440"/>
      <c r="N12" s="441"/>
      <c r="O12" s="414"/>
      <c r="P12" s="440"/>
      <c r="Q12" s="441"/>
      <c r="R12" s="414"/>
      <c r="S12" s="440"/>
      <c r="T12" s="441"/>
      <c r="U12" s="414"/>
      <c r="V12" s="440"/>
      <c r="W12" s="441"/>
    </row>
    <row r="13" spans="1:23" ht="23.25" customHeight="1" x14ac:dyDescent="0.25">
      <c r="A13" s="355"/>
      <c r="B13" s="355" t="s">
        <v>2739</v>
      </c>
      <c r="C13" s="356"/>
      <c r="D13" s="369" t="s">
        <v>2740</v>
      </c>
      <c r="E13" s="361" t="s">
        <v>4887</v>
      </c>
      <c r="F13" s="361"/>
      <c r="G13" s="365"/>
      <c r="H13" s="367">
        <f>F13*G13</f>
        <v>0</v>
      </c>
      <c r="I13" s="361"/>
      <c r="J13" s="365"/>
      <c r="K13" s="367">
        <f>I13*J13</f>
        <v>0</v>
      </c>
      <c r="L13" s="427"/>
      <c r="M13" s="440"/>
      <c r="N13" s="441"/>
      <c r="O13" s="414"/>
      <c r="P13" s="440"/>
      <c r="Q13" s="441"/>
      <c r="R13" s="414"/>
      <c r="S13" s="440"/>
      <c r="T13" s="441"/>
      <c r="U13" s="414"/>
      <c r="V13" s="440"/>
      <c r="W13" s="441"/>
    </row>
    <row r="14" spans="1:23" hidden="1" x14ac:dyDescent="0.25">
      <c r="A14" s="355" t="s">
        <v>2741</v>
      </c>
      <c r="B14" s="355"/>
      <c r="C14" s="356"/>
      <c r="D14" s="377" t="s">
        <v>2742</v>
      </c>
      <c r="E14" s="358"/>
      <c r="F14" s="358"/>
      <c r="G14" s="378"/>
      <c r="H14" s="367"/>
      <c r="I14" s="358"/>
      <c r="J14" s="378"/>
      <c r="K14" s="367"/>
      <c r="L14" s="433"/>
      <c r="M14" s="432"/>
      <c r="N14" s="441"/>
      <c r="O14" s="431"/>
      <c r="P14" s="432"/>
      <c r="Q14" s="441"/>
      <c r="R14" s="431"/>
      <c r="S14" s="432"/>
      <c r="T14" s="441"/>
      <c r="U14" s="431"/>
      <c r="V14" s="432"/>
      <c r="W14" s="441"/>
    </row>
    <row r="15" spans="1:23" ht="28.8" hidden="1" x14ac:dyDescent="0.25">
      <c r="A15" s="355"/>
      <c r="B15" s="355" t="s">
        <v>2743</v>
      </c>
      <c r="C15" s="356"/>
      <c r="D15" s="369" t="s">
        <v>4914</v>
      </c>
      <c r="E15" s="361" t="s">
        <v>4885</v>
      </c>
      <c r="F15" s="361"/>
      <c r="G15" s="365"/>
      <c r="H15" s="367">
        <f>F15*G15</f>
        <v>0</v>
      </c>
      <c r="I15" s="361"/>
      <c r="J15" s="365"/>
      <c r="K15" s="367">
        <f>I15*J15</f>
        <v>0</v>
      </c>
      <c r="L15" s="427"/>
      <c r="M15" s="440"/>
      <c r="N15" s="441"/>
      <c r="O15" s="414"/>
      <c r="P15" s="440"/>
      <c r="Q15" s="441"/>
      <c r="R15" s="414"/>
      <c r="S15" s="440"/>
      <c r="T15" s="441"/>
      <c r="U15" s="414"/>
      <c r="V15" s="440"/>
      <c r="W15" s="441"/>
    </row>
    <row r="16" spans="1:23" ht="72.599999999999994" x14ac:dyDescent="0.25">
      <c r="A16" s="355"/>
      <c r="B16" s="355" t="s">
        <v>2744</v>
      </c>
      <c r="C16" s="356"/>
      <c r="D16" s="369" t="s">
        <v>4915</v>
      </c>
      <c r="E16" s="361" t="s">
        <v>4885</v>
      </c>
      <c r="F16" s="361"/>
      <c r="G16" s="365"/>
      <c r="H16" s="367">
        <f>F16*G16</f>
        <v>0</v>
      </c>
      <c r="I16" s="361"/>
      <c r="J16" s="365"/>
      <c r="K16" s="367">
        <f>I16*J16</f>
        <v>0</v>
      </c>
      <c r="L16" s="427"/>
      <c r="M16" s="440"/>
      <c r="N16" s="441"/>
      <c r="O16" s="414"/>
      <c r="P16" s="440"/>
      <c r="Q16" s="441"/>
      <c r="R16" s="414"/>
      <c r="S16" s="440"/>
      <c r="T16" s="441"/>
      <c r="U16" s="414"/>
      <c r="V16" s="440"/>
      <c r="W16" s="441"/>
    </row>
    <row r="17" spans="1:23" ht="28.8" x14ac:dyDescent="0.25">
      <c r="A17" s="355"/>
      <c r="B17" s="355" t="s">
        <v>2745</v>
      </c>
      <c r="C17" s="356"/>
      <c r="D17" s="369" t="s">
        <v>4916</v>
      </c>
      <c r="E17" s="361" t="s">
        <v>4885</v>
      </c>
      <c r="F17" s="361"/>
      <c r="G17" s="365"/>
      <c r="H17" s="367">
        <f>F17*G17</f>
        <v>0</v>
      </c>
      <c r="I17" s="361"/>
      <c r="J17" s="365"/>
      <c r="K17" s="367">
        <f>I17*J17</f>
        <v>0</v>
      </c>
      <c r="L17" s="427"/>
      <c r="M17" s="440"/>
      <c r="N17" s="441"/>
      <c r="O17" s="414"/>
      <c r="P17" s="440"/>
      <c r="Q17" s="441"/>
      <c r="R17" s="414"/>
      <c r="S17" s="440"/>
      <c r="T17" s="441"/>
      <c r="U17" s="414"/>
      <c r="V17" s="440"/>
      <c r="W17" s="441"/>
    </row>
    <row r="18" spans="1:23" ht="27.6" x14ac:dyDescent="0.25">
      <c r="A18" s="355"/>
      <c r="B18" s="355" t="s">
        <v>2746</v>
      </c>
      <c r="C18" s="356"/>
      <c r="D18" s="369" t="s">
        <v>2747</v>
      </c>
      <c r="E18" s="409"/>
      <c r="F18" s="358"/>
      <c r="G18" s="378"/>
      <c r="H18" s="367"/>
      <c r="I18" s="358"/>
      <c r="J18" s="378"/>
      <c r="K18" s="367"/>
      <c r="L18" s="433"/>
      <c r="M18" s="432"/>
      <c r="N18" s="441"/>
      <c r="O18" s="431"/>
      <c r="P18" s="432"/>
      <c r="Q18" s="441"/>
      <c r="R18" s="431"/>
      <c r="S18" s="432"/>
      <c r="T18" s="441"/>
      <c r="U18" s="431"/>
      <c r="V18" s="432"/>
      <c r="W18" s="441"/>
    </row>
    <row r="19" spans="1:23" ht="15.6" x14ac:dyDescent="0.25">
      <c r="A19" s="355"/>
      <c r="B19" s="355"/>
      <c r="C19" s="356" t="s">
        <v>86</v>
      </c>
      <c r="D19" s="369" t="s">
        <v>2748</v>
      </c>
      <c r="E19" s="361" t="s">
        <v>4885</v>
      </c>
      <c r="F19" s="361"/>
      <c r="G19" s="365"/>
      <c r="H19" s="367">
        <f>F19*G19</f>
        <v>0</v>
      </c>
      <c r="I19" s="361"/>
      <c r="J19" s="365"/>
      <c r="K19" s="367">
        <f>I19*J19</f>
        <v>0</v>
      </c>
      <c r="L19" s="427"/>
      <c r="M19" s="440"/>
      <c r="N19" s="441"/>
      <c r="O19" s="414"/>
      <c r="P19" s="440"/>
      <c r="Q19" s="441"/>
      <c r="R19" s="414"/>
      <c r="S19" s="440"/>
      <c r="T19" s="441"/>
      <c r="U19" s="414"/>
      <c r="V19" s="440"/>
      <c r="W19" s="441"/>
    </row>
    <row r="20" spans="1:23" ht="15.6" x14ac:dyDescent="0.25">
      <c r="A20" s="355"/>
      <c r="B20" s="355"/>
      <c r="C20" s="356" t="s">
        <v>89</v>
      </c>
      <c r="D20" s="369" t="s">
        <v>2749</v>
      </c>
      <c r="E20" s="361" t="s">
        <v>4885</v>
      </c>
      <c r="F20" s="361"/>
      <c r="G20" s="365"/>
      <c r="H20" s="367">
        <f>F20*G20</f>
        <v>0</v>
      </c>
      <c r="I20" s="361"/>
      <c r="J20" s="365"/>
      <c r="K20" s="367">
        <f>I20*J20</f>
        <v>0</v>
      </c>
      <c r="L20" s="427"/>
      <c r="M20" s="440"/>
      <c r="N20" s="441"/>
      <c r="O20" s="414"/>
      <c r="P20" s="440"/>
      <c r="Q20" s="441"/>
      <c r="R20" s="414"/>
      <c r="S20" s="440"/>
      <c r="T20" s="441"/>
      <c r="U20" s="414"/>
      <c r="V20" s="440"/>
      <c r="W20" s="441"/>
    </row>
    <row r="21" spans="1:23" ht="15.6" x14ac:dyDescent="0.25">
      <c r="A21" s="355"/>
      <c r="B21" s="355"/>
      <c r="C21" s="356" t="s">
        <v>17</v>
      </c>
      <c r="D21" s="369" t="s">
        <v>4917</v>
      </c>
      <c r="E21" s="361" t="s">
        <v>4887</v>
      </c>
      <c r="F21" s="361"/>
      <c r="G21" s="365"/>
      <c r="H21" s="367">
        <f>F21*G21</f>
        <v>0</v>
      </c>
      <c r="I21" s="361"/>
      <c r="J21" s="365"/>
      <c r="K21" s="367">
        <f>I21*J21</f>
        <v>0</v>
      </c>
      <c r="L21" s="427"/>
      <c r="M21" s="440"/>
      <c r="N21" s="441"/>
      <c r="O21" s="414"/>
      <c r="P21" s="440"/>
      <c r="Q21" s="441"/>
      <c r="R21" s="414"/>
      <c r="S21" s="440"/>
      <c r="T21" s="441"/>
      <c r="U21" s="414"/>
      <c r="V21" s="440"/>
      <c r="W21" s="441"/>
    </row>
    <row r="22" spans="1:23" x14ac:dyDescent="0.25">
      <c r="A22" s="355" t="s">
        <v>2750</v>
      </c>
      <c r="B22" s="355"/>
      <c r="C22" s="356"/>
      <c r="D22" s="377" t="s">
        <v>2751</v>
      </c>
      <c r="E22" s="368"/>
      <c r="F22" s="361"/>
      <c r="G22" s="365"/>
      <c r="H22" s="367"/>
      <c r="I22" s="361"/>
      <c r="J22" s="365"/>
      <c r="K22" s="367"/>
      <c r="L22" s="427"/>
      <c r="M22" s="440"/>
      <c r="N22" s="441"/>
      <c r="O22" s="414"/>
      <c r="P22" s="440"/>
      <c r="Q22" s="441"/>
      <c r="R22" s="414"/>
      <c r="S22" s="440"/>
      <c r="T22" s="441"/>
      <c r="U22" s="414"/>
      <c r="V22" s="440"/>
      <c r="W22" s="441"/>
    </row>
    <row r="23" spans="1:23" ht="27.6" x14ac:dyDescent="0.25">
      <c r="A23" s="355"/>
      <c r="B23" s="355" t="s">
        <v>2752</v>
      </c>
      <c r="C23" s="356"/>
      <c r="D23" s="369" t="s">
        <v>2753</v>
      </c>
      <c r="E23" s="361" t="s">
        <v>4885</v>
      </c>
      <c r="F23" s="361"/>
      <c r="G23" s="365"/>
      <c r="H23" s="367">
        <f>F23*G23</f>
        <v>0</v>
      </c>
      <c r="I23" s="361"/>
      <c r="J23" s="365"/>
      <c r="K23" s="367">
        <f>I23*J23</f>
        <v>0</v>
      </c>
      <c r="L23" s="427"/>
      <c r="M23" s="440"/>
      <c r="N23" s="441"/>
      <c r="O23" s="414"/>
      <c r="P23" s="440"/>
      <c r="Q23" s="441"/>
      <c r="R23" s="414"/>
      <c r="S23" s="440"/>
      <c r="T23" s="441"/>
      <c r="U23" s="414"/>
      <c r="V23" s="440"/>
      <c r="W23" s="441"/>
    </row>
    <row r="24" spans="1:23" ht="27.6" x14ac:dyDescent="0.25">
      <c r="A24" s="355"/>
      <c r="B24" s="355" t="s">
        <v>2754</v>
      </c>
      <c r="C24" s="356"/>
      <c r="D24" s="369" t="s">
        <v>2755</v>
      </c>
      <c r="E24" s="361" t="s">
        <v>4885</v>
      </c>
      <c r="F24" s="361"/>
      <c r="G24" s="365"/>
      <c r="H24" s="367">
        <f>F24*G24</f>
        <v>0</v>
      </c>
      <c r="I24" s="361"/>
      <c r="J24" s="365"/>
      <c r="K24" s="367">
        <f>I24*J24</f>
        <v>0</v>
      </c>
      <c r="L24" s="427"/>
      <c r="M24" s="440"/>
      <c r="N24" s="441"/>
      <c r="O24" s="414"/>
      <c r="P24" s="440"/>
      <c r="Q24" s="441"/>
      <c r="R24" s="414"/>
      <c r="S24" s="440"/>
      <c r="T24" s="441"/>
      <c r="U24" s="414"/>
      <c r="V24" s="440"/>
      <c r="W24" s="441"/>
    </row>
    <row r="25" spans="1:23" ht="41.4" x14ac:dyDescent="0.25">
      <c r="A25" s="355"/>
      <c r="B25" s="355" t="s">
        <v>2756</v>
      </c>
      <c r="C25" s="356"/>
      <c r="D25" s="369" t="s">
        <v>2757</v>
      </c>
      <c r="E25" s="361" t="s">
        <v>4885</v>
      </c>
      <c r="F25" s="361"/>
      <c r="G25" s="365"/>
      <c r="H25" s="367">
        <f>F25*G25</f>
        <v>0</v>
      </c>
      <c r="I25" s="361"/>
      <c r="J25" s="365"/>
      <c r="K25" s="367">
        <f>I25*J25</f>
        <v>0</v>
      </c>
      <c r="L25" s="427"/>
      <c r="M25" s="440"/>
      <c r="N25" s="441"/>
      <c r="O25" s="414"/>
      <c r="P25" s="440"/>
      <c r="Q25" s="441"/>
      <c r="R25" s="414"/>
      <c r="S25" s="440"/>
      <c r="T25" s="441"/>
      <c r="U25" s="414"/>
      <c r="V25" s="440"/>
      <c r="W25" s="441"/>
    </row>
    <row r="26" spans="1:23" x14ac:dyDescent="0.25">
      <c r="A26" s="355" t="s">
        <v>2758</v>
      </c>
      <c r="B26" s="355"/>
      <c r="C26" s="356"/>
      <c r="D26" s="377" t="s">
        <v>2759</v>
      </c>
      <c r="E26" s="366"/>
      <c r="F26" s="358"/>
      <c r="G26" s="378"/>
      <c r="H26" s="367"/>
      <c r="I26" s="358"/>
      <c r="J26" s="378"/>
      <c r="K26" s="367"/>
      <c r="L26" s="433"/>
      <c r="M26" s="432"/>
      <c r="N26" s="441"/>
      <c r="O26" s="431"/>
      <c r="P26" s="432"/>
      <c r="Q26" s="441"/>
      <c r="R26" s="431"/>
      <c r="S26" s="432"/>
      <c r="T26" s="441"/>
      <c r="U26" s="431"/>
      <c r="V26" s="432"/>
      <c r="W26" s="441"/>
    </row>
    <row r="27" spans="1:23" ht="28.2" x14ac:dyDescent="0.25">
      <c r="A27" s="355"/>
      <c r="B27" s="355" t="s">
        <v>2760</v>
      </c>
      <c r="C27" s="356"/>
      <c r="D27" s="369" t="s">
        <v>4948</v>
      </c>
      <c r="E27" s="361" t="s">
        <v>4887</v>
      </c>
      <c r="F27" s="361">
        <v>0</v>
      </c>
      <c r="G27" s="365">
        <v>270</v>
      </c>
      <c r="H27" s="367">
        <f>F27*G27</f>
        <v>0</v>
      </c>
      <c r="I27" s="361"/>
      <c r="J27" s="365">
        <v>270</v>
      </c>
      <c r="K27" s="367">
        <f>I27*J27</f>
        <v>0</v>
      </c>
      <c r="L27" s="427"/>
      <c r="M27" s="440"/>
      <c r="N27" s="441"/>
      <c r="O27" s="414"/>
      <c r="P27" s="440"/>
      <c r="Q27" s="441"/>
      <c r="R27" s="414"/>
      <c r="S27" s="440"/>
      <c r="T27" s="441"/>
      <c r="U27" s="414"/>
      <c r="V27" s="440"/>
      <c r="W27" s="441"/>
    </row>
    <row r="28" spans="1:23" ht="28.8" x14ac:dyDescent="0.25">
      <c r="A28" s="355"/>
      <c r="B28" s="355" t="s">
        <v>2761</v>
      </c>
      <c r="C28" s="356"/>
      <c r="D28" s="369" t="s">
        <v>4918</v>
      </c>
      <c r="E28" s="361" t="s">
        <v>4887</v>
      </c>
      <c r="F28" s="361"/>
      <c r="G28" s="365"/>
      <c r="H28" s="367">
        <f>F28*G28</f>
        <v>0</v>
      </c>
      <c r="I28" s="361"/>
      <c r="J28" s="365"/>
      <c r="K28" s="367">
        <f>I28*J28</f>
        <v>0</v>
      </c>
      <c r="L28" s="427"/>
      <c r="M28" s="440"/>
      <c r="N28" s="441"/>
      <c r="O28" s="414"/>
      <c r="P28" s="440"/>
      <c r="Q28" s="441"/>
      <c r="R28" s="414"/>
      <c r="S28" s="440"/>
      <c r="T28" s="441"/>
      <c r="U28" s="414"/>
      <c r="V28" s="440"/>
      <c r="W28" s="441"/>
    </row>
    <row r="29" spans="1:23" ht="28.2" x14ac:dyDescent="0.25">
      <c r="A29" s="355"/>
      <c r="B29" s="355" t="s">
        <v>2762</v>
      </c>
      <c r="C29" s="356"/>
      <c r="D29" s="369" t="s">
        <v>4949</v>
      </c>
      <c r="E29" s="374" t="s">
        <v>560</v>
      </c>
      <c r="F29" s="361">
        <v>0</v>
      </c>
      <c r="G29" s="365">
        <v>45</v>
      </c>
      <c r="H29" s="367">
        <f>F29*G29</f>
        <v>0</v>
      </c>
      <c r="I29" s="361"/>
      <c r="J29" s="365">
        <v>45</v>
      </c>
      <c r="K29" s="367">
        <f>I29*J29</f>
        <v>0</v>
      </c>
      <c r="L29" s="427"/>
      <c r="M29" s="440"/>
      <c r="N29" s="441"/>
      <c r="O29" s="414"/>
      <c r="P29" s="440"/>
      <c r="Q29" s="441"/>
      <c r="R29" s="414"/>
      <c r="S29" s="440"/>
      <c r="T29" s="441"/>
      <c r="U29" s="414"/>
      <c r="V29" s="440"/>
      <c r="W29" s="441"/>
    </row>
    <row r="30" spans="1:23" ht="15.6" x14ac:dyDescent="0.25">
      <c r="A30" s="355" t="s">
        <v>2763</v>
      </c>
      <c r="B30" s="355"/>
      <c r="C30" s="356"/>
      <c r="D30" s="377" t="s">
        <v>4919</v>
      </c>
      <c r="E30" s="361" t="s">
        <v>4885</v>
      </c>
      <c r="F30" s="361">
        <v>30</v>
      </c>
      <c r="G30" s="365">
        <v>2400</v>
      </c>
      <c r="H30" s="367">
        <f>F30*G30</f>
        <v>72000</v>
      </c>
      <c r="I30" s="361"/>
      <c r="J30" s="365">
        <v>2400</v>
      </c>
      <c r="K30" s="367">
        <f>I30*J30</f>
        <v>0</v>
      </c>
      <c r="L30" s="427"/>
      <c r="M30" s="440"/>
      <c r="N30" s="441"/>
      <c r="O30" s="414"/>
      <c r="P30" s="440"/>
      <c r="Q30" s="441"/>
      <c r="R30" s="414"/>
      <c r="S30" s="440"/>
      <c r="T30" s="441"/>
      <c r="U30" s="414"/>
      <c r="V30" s="440"/>
      <c r="W30" s="441"/>
    </row>
    <row r="31" spans="1:23" ht="26.4" x14ac:dyDescent="0.25">
      <c r="A31" s="355" t="s">
        <v>2764</v>
      </c>
      <c r="B31" s="355"/>
      <c r="C31" s="356"/>
      <c r="D31" s="377" t="s">
        <v>2765</v>
      </c>
      <c r="E31" s="366"/>
      <c r="F31" s="358"/>
      <c r="G31" s="378"/>
      <c r="H31" s="367"/>
      <c r="I31" s="358"/>
      <c r="J31" s="378"/>
      <c r="K31" s="367"/>
      <c r="L31" s="433"/>
      <c r="M31" s="432"/>
      <c r="N31" s="441"/>
      <c r="O31" s="431"/>
      <c r="P31" s="432"/>
      <c r="Q31" s="441"/>
      <c r="R31" s="431"/>
      <c r="S31" s="432"/>
      <c r="T31" s="441"/>
      <c r="U31" s="431"/>
      <c r="V31" s="432"/>
      <c r="W31" s="441"/>
    </row>
    <row r="32" spans="1:23" ht="27.6" x14ac:dyDescent="0.25">
      <c r="A32" s="355"/>
      <c r="B32" s="355" t="s">
        <v>2766</v>
      </c>
      <c r="C32" s="356"/>
      <c r="D32" s="369" t="s">
        <v>2114</v>
      </c>
      <c r="E32" s="361" t="s">
        <v>127</v>
      </c>
      <c r="F32" s="358" t="s">
        <v>128</v>
      </c>
      <c r="G32" s="358" t="s">
        <v>129</v>
      </c>
      <c r="H32" s="367">
        <v>50000</v>
      </c>
      <c r="I32" s="358" t="s">
        <v>128</v>
      </c>
      <c r="J32" s="358" t="s">
        <v>129</v>
      </c>
      <c r="K32" s="367"/>
      <c r="L32" s="433"/>
      <c r="M32" s="431"/>
      <c r="N32" s="441"/>
      <c r="O32" s="431"/>
      <c r="P32" s="431"/>
      <c r="Q32" s="441"/>
      <c r="R32" s="431"/>
      <c r="S32" s="431"/>
      <c r="T32" s="441"/>
      <c r="U32" s="431"/>
      <c r="V32" s="431"/>
      <c r="W32" s="441"/>
    </row>
    <row r="33" spans="1:23" ht="27.6" x14ac:dyDescent="0.25">
      <c r="A33" s="355"/>
      <c r="B33" s="355" t="s">
        <v>2767</v>
      </c>
      <c r="C33" s="356"/>
      <c r="D33" s="369" t="s">
        <v>2116</v>
      </c>
      <c r="E33" s="374" t="s">
        <v>73</v>
      </c>
      <c r="F33" s="380">
        <f>H32</f>
        <v>50000</v>
      </c>
      <c r="G33" s="379">
        <v>0.1</v>
      </c>
      <c r="H33" s="367">
        <f>F33*G33</f>
        <v>5000</v>
      </c>
      <c r="I33" s="380"/>
      <c r="J33" s="379">
        <v>0.1</v>
      </c>
      <c r="K33" s="367">
        <f>I33*J33</f>
        <v>0</v>
      </c>
      <c r="L33" s="448"/>
      <c r="M33" s="442"/>
      <c r="N33" s="441"/>
      <c r="O33" s="447"/>
      <c r="P33" s="442"/>
      <c r="Q33" s="441"/>
      <c r="R33" s="447"/>
      <c r="S33" s="442"/>
      <c r="T33" s="441"/>
      <c r="U33" s="447"/>
      <c r="V33" s="442"/>
      <c r="W33" s="441"/>
    </row>
    <row r="34" spans="1:23" x14ac:dyDescent="0.25">
      <c r="A34" s="355"/>
      <c r="B34" s="355"/>
      <c r="C34" s="356"/>
      <c r="D34" s="369"/>
      <c r="E34" s="346"/>
      <c r="F34" s="358"/>
      <c r="G34" s="358"/>
      <c r="H34" s="367"/>
      <c r="I34" s="358"/>
      <c r="J34" s="358"/>
      <c r="K34" s="367"/>
      <c r="L34" s="433"/>
      <c r="M34" s="431"/>
      <c r="N34" s="441"/>
      <c r="O34" s="431"/>
      <c r="P34" s="431"/>
      <c r="Q34" s="441"/>
      <c r="R34" s="431"/>
      <c r="S34" s="431"/>
      <c r="T34" s="441"/>
      <c r="U34" s="431"/>
      <c r="V34" s="431"/>
      <c r="W34" s="441"/>
    </row>
    <row r="35" spans="1:23" x14ac:dyDescent="0.25">
      <c r="A35" s="355"/>
      <c r="B35" s="355"/>
      <c r="C35" s="356"/>
      <c r="D35" s="369"/>
      <c r="E35" s="366"/>
      <c r="F35" s="358"/>
      <c r="G35" s="358"/>
      <c r="H35" s="367"/>
      <c r="I35" s="358"/>
      <c r="J35" s="358"/>
      <c r="K35" s="367"/>
      <c r="L35" s="433"/>
      <c r="M35" s="431"/>
      <c r="N35" s="441"/>
      <c r="O35" s="431"/>
      <c r="P35" s="431"/>
      <c r="Q35" s="441"/>
      <c r="R35" s="431"/>
      <c r="S35" s="431"/>
      <c r="T35" s="441"/>
      <c r="U35" s="431"/>
      <c r="V35" s="431"/>
      <c r="W35" s="441"/>
    </row>
    <row r="36" spans="1:23" x14ac:dyDescent="0.25">
      <c r="A36" s="357"/>
      <c r="B36" s="357"/>
      <c r="C36" s="361"/>
      <c r="D36" s="357"/>
      <c r="E36" s="358"/>
      <c r="F36" s="358"/>
      <c r="G36" s="358"/>
      <c r="H36" s="367"/>
      <c r="I36" s="358"/>
      <c r="J36" s="358"/>
      <c r="K36" s="367">
        <f>SUM(K12:K35)</f>
        <v>0</v>
      </c>
      <c r="L36" s="433"/>
      <c r="M36" s="431"/>
      <c r="N36" s="441"/>
      <c r="O36" s="431"/>
      <c r="P36" s="431"/>
      <c r="Q36" s="441"/>
      <c r="R36" s="431"/>
      <c r="S36" s="431"/>
      <c r="T36" s="441"/>
      <c r="U36" s="431"/>
      <c r="V36" s="431"/>
      <c r="W36" s="441"/>
    </row>
    <row r="37" spans="1:23" x14ac:dyDescent="0.25">
      <c r="A37" s="370" t="s">
        <v>131</v>
      </c>
      <c r="B37" s="370"/>
      <c r="C37" s="370"/>
      <c r="D37" s="370"/>
      <c r="E37" s="371"/>
      <c r="F37" s="372"/>
      <c r="G37" s="372"/>
      <c r="H37" s="373">
        <f>SUM(H5:H36)</f>
        <v>2037800</v>
      </c>
      <c r="I37" s="372"/>
      <c r="J37" s="372"/>
      <c r="K37" s="373"/>
      <c r="L37" s="429"/>
      <c r="M37" s="413"/>
      <c r="N37" s="418"/>
      <c r="O37" s="413"/>
      <c r="P37" s="413"/>
      <c r="Q37" s="418"/>
      <c r="R37" s="413"/>
      <c r="S37" s="413"/>
      <c r="T37" s="418"/>
      <c r="U37" s="413"/>
      <c r="V37" s="413"/>
      <c r="W37" s="418"/>
    </row>
    <row r="1048313" spans="5:5" x14ac:dyDescent="0.25">
      <c r="E1048313" s="374"/>
    </row>
  </sheetData>
  <mergeCells count="6">
    <mergeCell ref="U1:W1"/>
    <mergeCell ref="B1:D1"/>
    <mergeCell ref="O1:Q1"/>
    <mergeCell ref="R1:T1"/>
    <mergeCell ref="L1:N1"/>
    <mergeCell ref="E1:K1"/>
  </mergeCells>
  <phoneticPr fontId="10" type="noConversion"/>
  <pageMargins left="0.74803149606299213" right="0.74803149606299213" top="0.98425196850393704" bottom="0.98425196850393704" header="0.51181102362204722" footer="0.51181102362204722"/>
  <pageSetup paperSize="9" scale="65"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5065-D68A-4157-BF5B-2D438841E1B6}">
  <dimension ref="A1:W1048299"/>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5.5546875" style="11" bestFit="1" customWidth="1"/>
    <col min="6" max="8" width="20.6640625" style="11" hidden="1" customWidth="1"/>
    <col min="9" max="9" width="5.44140625" style="11" bestFit="1" customWidth="1"/>
    <col min="10" max="10" width="11" style="11" bestFit="1" customWidth="1"/>
    <col min="11" max="11" width="13.6640625" style="11" bestFit="1" customWidth="1"/>
    <col min="12" max="12" width="4.6640625" style="11" bestFit="1" customWidth="1"/>
    <col min="13" max="13" width="11" style="11" bestFit="1" customWidth="1"/>
    <col min="14" max="14" width="13.6640625" style="11" bestFit="1" customWidth="1"/>
    <col min="15" max="15" width="4.6640625" style="11" bestFit="1" customWidth="1"/>
    <col min="16" max="16" width="11" style="11" bestFit="1" customWidth="1"/>
    <col min="17" max="17" width="20.6640625" style="11" customWidth="1"/>
    <col min="18" max="18" width="4.6640625" style="11" bestFit="1" customWidth="1"/>
    <col min="19" max="19" width="11" style="11" bestFit="1" customWidth="1"/>
    <col min="20" max="20" width="20.6640625" style="11" customWidth="1"/>
    <col min="21" max="21" width="5.5546875" style="11" bestFit="1" customWidth="1"/>
    <col min="22" max="22" width="11"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4.2" customHeight="1" thickBot="1" x14ac:dyDescent="0.3">
      <c r="A1" s="591" t="s">
        <v>2768</v>
      </c>
      <c r="B1" s="1072" t="str">
        <f>'C1.2'!B1</f>
        <v>ACSA - BFIA 8202/2026  
FOR: CONTRACTOR APPOINTMENT FOR THE CONSTRUCTION OF UNDERGROUND MAIN WATER LINE AND REHABILITATION OF SERVICE ROADS AT BRAM FISCHER INTERNATIONAL AIRPORT FOR A PERIOD OF 12 MONTHS</v>
      </c>
      <c r="C1" s="1072"/>
      <c r="D1" s="1072"/>
      <c r="E1" s="1073" t="s">
        <v>2769</v>
      </c>
      <c r="F1" s="1073"/>
      <c r="G1" s="1073"/>
      <c r="H1" s="1073"/>
      <c r="I1" s="1073"/>
      <c r="J1" s="1073"/>
      <c r="K1" s="1074"/>
      <c r="L1" s="1076"/>
      <c r="M1" s="1076"/>
      <c r="N1" s="1076"/>
      <c r="O1" s="1076"/>
      <c r="P1" s="1076"/>
      <c r="Q1" s="1076"/>
      <c r="R1" s="1076"/>
      <c r="S1" s="1076"/>
      <c r="T1" s="1076"/>
      <c r="U1" s="1076"/>
      <c r="V1" s="1076"/>
      <c r="W1" s="1076"/>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548"/>
      <c r="H3" s="776"/>
      <c r="I3" s="775"/>
      <c r="J3" s="548"/>
      <c r="K3" s="777"/>
      <c r="L3" s="604"/>
      <c r="M3" s="469"/>
      <c r="N3" s="16"/>
      <c r="O3" s="604"/>
      <c r="P3" s="469"/>
      <c r="Q3" s="16"/>
      <c r="R3" s="604"/>
      <c r="S3" s="469"/>
      <c r="T3" s="16"/>
      <c r="U3" s="604"/>
      <c r="V3" s="469"/>
      <c r="W3" s="16"/>
    </row>
    <row r="4" spans="1:23" x14ac:dyDescent="0.25">
      <c r="A4" s="741"/>
      <c r="B4" s="742"/>
      <c r="C4" s="743"/>
      <c r="D4" s="14"/>
      <c r="E4" s="15"/>
      <c r="F4" s="15"/>
      <c r="G4" s="124"/>
      <c r="H4" s="14"/>
      <c r="I4" s="15"/>
      <c r="J4" s="124"/>
      <c r="K4" s="904"/>
      <c r="L4" s="201"/>
      <c r="M4" s="495"/>
      <c r="N4" s="31"/>
      <c r="O4" s="201"/>
      <c r="P4" s="495"/>
      <c r="Q4" s="31"/>
      <c r="R4" s="201"/>
      <c r="S4" s="495"/>
      <c r="T4" s="31"/>
      <c r="U4" s="201"/>
      <c r="V4" s="495"/>
      <c r="W4" s="31"/>
    </row>
    <row r="5" spans="1:23" x14ac:dyDescent="0.25">
      <c r="A5" s="741" t="s">
        <v>2770</v>
      </c>
      <c r="B5" s="742"/>
      <c r="C5" s="743"/>
      <c r="D5" s="651" t="s">
        <v>2771</v>
      </c>
      <c r="E5" s="15"/>
      <c r="F5" s="15"/>
      <c r="G5" s="124"/>
      <c r="H5" s="122"/>
      <c r="I5" s="15"/>
      <c r="J5" s="124"/>
      <c r="K5" s="879"/>
      <c r="L5" s="201"/>
      <c r="M5" s="495"/>
      <c r="N5" s="880"/>
      <c r="O5" s="201"/>
      <c r="P5" s="495"/>
      <c r="Q5" s="880"/>
      <c r="R5" s="201"/>
      <c r="S5" s="495"/>
      <c r="T5" s="880"/>
      <c r="U5" s="201"/>
      <c r="V5" s="495"/>
      <c r="W5" s="880"/>
    </row>
    <row r="6" spans="1:23" ht="26.4" x14ac:dyDescent="0.25">
      <c r="A6" s="741"/>
      <c r="B6" s="742" t="s">
        <v>2772</v>
      </c>
      <c r="C6" s="743"/>
      <c r="D6" s="946" t="s">
        <v>2773</v>
      </c>
      <c r="E6" s="15"/>
      <c r="F6" s="15"/>
      <c r="G6" s="124"/>
      <c r="H6" s="122"/>
      <c r="I6" s="15"/>
      <c r="J6" s="124"/>
      <c r="K6" s="879"/>
      <c r="L6" s="201"/>
      <c r="M6" s="495"/>
      <c r="N6" s="880"/>
      <c r="O6" s="201"/>
      <c r="P6" s="495"/>
      <c r="Q6" s="880"/>
      <c r="R6" s="201"/>
      <c r="S6" s="495"/>
      <c r="T6" s="880"/>
      <c r="U6" s="201"/>
      <c r="V6" s="495"/>
      <c r="W6" s="880"/>
    </row>
    <row r="7" spans="1:23" ht="15.6" x14ac:dyDescent="0.25">
      <c r="A7" s="741"/>
      <c r="B7" s="742"/>
      <c r="C7" s="743" t="s">
        <v>86</v>
      </c>
      <c r="D7" s="947" t="s">
        <v>971</v>
      </c>
      <c r="E7" s="15" t="s">
        <v>60</v>
      </c>
      <c r="F7" s="15">
        <v>40</v>
      </c>
      <c r="G7" s="905">
        <v>247.5</v>
      </c>
      <c r="H7" s="123">
        <f t="shared" ref="H7:H13" si="0">F7*G7</f>
        <v>9900</v>
      </c>
      <c r="I7" s="15">
        <v>322</v>
      </c>
      <c r="J7" s="890"/>
      <c r="K7" s="536">
        <f t="shared" ref="K7:K13" si="1">I7*J7</f>
        <v>0</v>
      </c>
      <c r="L7" s="201"/>
      <c r="M7" s="495"/>
      <c r="N7" s="504"/>
      <c r="O7" s="201"/>
      <c r="P7" s="495"/>
      <c r="Q7" s="504"/>
      <c r="R7" s="201"/>
      <c r="S7" s="495"/>
      <c r="T7" s="504"/>
      <c r="U7" s="201"/>
      <c r="V7" s="495"/>
      <c r="W7" s="504"/>
    </row>
    <row r="8" spans="1:23" ht="15.6" hidden="1" x14ac:dyDescent="0.25">
      <c r="A8" s="741"/>
      <c r="B8" s="742"/>
      <c r="C8" s="743" t="s">
        <v>89</v>
      </c>
      <c r="D8" s="14" t="s">
        <v>972</v>
      </c>
      <c r="E8" s="15" t="s">
        <v>60</v>
      </c>
      <c r="F8" s="15">
        <v>20</v>
      </c>
      <c r="G8" s="905">
        <v>495</v>
      </c>
      <c r="H8" s="123">
        <f t="shared" si="0"/>
        <v>9900</v>
      </c>
      <c r="I8" s="15"/>
      <c r="J8" s="890"/>
      <c r="K8" s="536">
        <f t="shared" si="1"/>
        <v>0</v>
      </c>
      <c r="L8" s="201"/>
      <c r="M8" s="495"/>
      <c r="N8" s="504"/>
      <c r="O8" s="201"/>
      <c r="P8" s="495"/>
      <c r="Q8" s="504"/>
      <c r="R8" s="201"/>
      <c r="S8" s="495"/>
      <c r="T8" s="504"/>
      <c r="U8" s="201"/>
      <c r="V8" s="495"/>
      <c r="W8" s="504"/>
    </row>
    <row r="9" spans="1:23" ht="15.6" hidden="1" x14ac:dyDescent="0.25">
      <c r="A9" s="741"/>
      <c r="B9" s="742"/>
      <c r="C9" s="743" t="s">
        <v>17</v>
      </c>
      <c r="D9" s="947" t="s">
        <v>2774</v>
      </c>
      <c r="E9" s="15" t="s">
        <v>60</v>
      </c>
      <c r="F9" s="15"/>
      <c r="G9" s="124"/>
      <c r="H9" s="123">
        <f t="shared" si="0"/>
        <v>0</v>
      </c>
      <c r="I9" s="15"/>
      <c r="J9" s="890"/>
      <c r="K9" s="536">
        <f t="shared" si="1"/>
        <v>0</v>
      </c>
      <c r="L9" s="201"/>
      <c r="M9" s="495"/>
      <c r="N9" s="504"/>
      <c r="O9" s="201"/>
      <c r="P9" s="495"/>
      <c r="Q9" s="504"/>
      <c r="R9" s="201"/>
      <c r="S9" s="495"/>
      <c r="T9" s="504"/>
      <c r="U9" s="201"/>
      <c r="V9" s="495"/>
      <c r="W9" s="504"/>
    </row>
    <row r="10" spans="1:23" ht="26.4" x14ac:dyDescent="0.25">
      <c r="A10" s="741"/>
      <c r="B10" s="742" t="s">
        <v>2775</v>
      </c>
      <c r="C10" s="743"/>
      <c r="D10" s="14" t="s">
        <v>2776</v>
      </c>
      <c r="E10" s="15" t="s">
        <v>60</v>
      </c>
      <c r="F10" s="15">
        <v>5</v>
      </c>
      <c r="G10" s="905">
        <v>550</v>
      </c>
      <c r="H10" s="123">
        <f t="shared" si="0"/>
        <v>2750</v>
      </c>
      <c r="I10" s="15">
        <v>66</v>
      </c>
      <c r="J10" s="890"/>
      <c r="K10" s="536">
        <f t="shared" si="1"/>
        <v>0</v>
      </c>
      <c r="L10" s="201"/>
      <c r="M10" s="495"/>
      <c r="N10" s="504"/>
      <c r="O10" s="201"/>
      <c r="P10" s="495"/>
      <c r="Q10" s="504"/>
      <c r="R10" s="201"/>
      <c r="S10" s="495"/>
      <c r="T10" s="504"/>
      <c r="U10" s="201"/>
      <c r="V10" s="495"/>
      <c r="W10" s="504"/>
    </row>
    <row r="11" spans="1:23" ht="39.6" hidden="1" x14ac:dyDescent="0.25">
      <c r="A11" s="741"/>
      <c r="B11" s="742" t="s">
        <v>2777</v>
      </c>
      <c r="C11" s="743"/>
      <c r="D11" s="610" t="s">
        <v>2778</v>
      </c>
      <c r="E11" s="15" t="s">
        <v>60</v>
      </c>
      <c r="F11" s="15"/>
      <c r="G11" s="124"/>
      <c r="H11" s="123">
        <f t="shared" si="0"/>
        <v>0</v>
      </c>
      <c r="I11" s="15"/>
      <c r="J11" s="890"/>
      <c r="K11" s="536">
        <f t="shared" si="1"/>
        <v>0</v>
      </c>
      <c r="L11" s="201"/>
      <c r="M11" s="495"/>
      <c r="N11" s="504"/>
      <c r="O11" s="201"/>
      <c r="P11" s="495"/>
      <c r="Q11" s="504"/>
      <c r="R11" s="201"/>
      <c r="S11" s="495"/>
      <c r="T11" s="504"/>
      <c r="U11" s="201"/>
      <c r="V11" s="495"/>
      <c r="W11" s="504"/>
    </row>
    <row r="12" spans="1:23" ht="39.6" hidden="1" x14ac:dyDescent="0.25">
      <c r="A12" s="741"/>
      <c r="B12" s="742" t="s">
        <v>2779</v>
      </c>
      <c r="C12" s="743"/>
      <c r="D12" s="610" t="s">
        <v>2780</v>
      </c>
      <c r="E12" s="15" t="s">
        <v>60</v>
      </c>
      <c r="F12" s="15"/>
      <c r="G12" s="124"/>
      <c r="H12" s="123">
        <f t="shared" si="0"/>
        <v>0</v>
      </c>
      <c r="I12" s="15"/>
      <c r="J12" s="890"/>
      <c r="K12" s="536">
        <f t="shared" si="1"/>
        <v>0</v>
      </c>
      <c r="L12" s="201"/>
      <c r="M12" s="495"/>
      <c r="N12" s="504"/>
      <c r="O12" s="201"/>
      <c r="P12" s="495"/>
      <c r="Q12" s="504"/>
      <c r="R12" s="201"/>
      <c r="S12" s="495"/>
      <c r="T12" s="504"/>
      <c r="U12" s="201"/>
      <c r="V12" s="495"/>
      <c r="W12" s="504"/>
    </row>
    <row r="13" spans="1:23" ht="26.4" x14ac:dyDescent="0.25">
      <c r="A13" s="741" t="s">
        <v>2781</v>
      </c>
      <c r="B13" s="742"/>
      <c r="C13" s="743"/>
      <c r="D13" s="948" t="s">
        <v>2782</v>
      </c>
      <c r="E13" s="15" t="s">
        <v>454</v>
      </c>
      <c r="F13" s="15">
        <v>120</v>
      </c>
      <c r="G13" s="124">
        <v>65</v>
      </c>
      <c r="H13" s="123">
        <f t="shared" si="0"/>
        <v>7800</v>
      </c>
      <c r="I13" s="15">
        <f>I7/0.4</f>
        <v>805</v>
      </c>
      <c r="J13" s="890"/>
      <c r="K13" s="536">
        <f t="shared" si="1"/>
        <v>0</v>
      </c>
      <c r="L13" s="201"/>
      <c r="M13" s="495"/>
      <c r="N13" s="504"/>
      <c r="O13" s="201"/>
      <c r="P13" s="495"/>
      <c r="Q13" s="504"/>
      <c r="R13" s="201"/>
      <c r="S13" s="495"/>
      <c r="T13" s="504"/>
      <c r="U13" s="201"/>
      <c r="V13" s="495"/>
      <c r="W13" s="504"/>
    </row>
    <row r="14" spans="1:23" x14ac:dyDescent="0.25">
      <c r="A14" s="741" t="s">
        <v>2783</v>
      </c>
      <c r="B14" s="742"/>
      <c r="C14" s="743"/>
      <c r="D14" s="948" t="s">
        <v>2784</v>
      </c>
      <c r="E14" s="15"/>
      <c r="F14" s="15"/>
      <c r="G14" s="124"/>
      <c r="H14" s="123"/>
      <c r="I14" s="15"/>
      <c r="J14" s="461"/>
      <c r="K14" s="536"/>
      <c r="L14" s="201"/>
      <c r="M14" s="495"/>
      <c r="N14" s="504"/>
      <c r="O14" s="201"/>
      <c r="P14" s="495"/>
      <c r="Q14" s="504"/>
      <c r="R14" s="201"/>
      <c r="S14" s="495"/>
      <c r="T14" s="504"/>
      <c r="U14" s="201"/>
      <c r="V14" s="495"/>
      <c r="W14" s="504"/>
    </row>
    <row r="15" spans="1:23" ht="26.4" x14ac:dyDescent="0.25">
      <c r="A15" s="741"/>
      <c r="B15" s="742" t="s">
        <v>2785</v>
      </c>
      <c r="C15" s="743"/>
      <c r="D15" s="868" t="s">
        <v>5567</v>
      </c>
      <c r="E15" s="15" t="s">
        <v>60</v>
      </c>
      <c r="F15" s="15">
        <v>20</v>
      </c>
      <c r="G15" s="905">
        <v>1600</v>
      </c>
      <c r="H15" s="123">
        <f>F15*G15</f>
        <v>32000</v>
      </c>
      <c r="I15" s="15">
        <f>I7</f>
        <v>322</v>
      </c>
      <c r="J15" s="890"/>
      <c r="K15" s="536">
        <f>I15*J15</f>
        <v>0</v>
      </c>
      <c r="L15" s="201"/>
      <c r="M15" s="495"/>
      <c r="N15" s="504"/>
      <c r="O15" s="201"/>
      <c r="P15" s="495"/>
      <c r="Q15" s="504"/>
      <c r="R15" s="201"/>
      <c r="S15" s="495"/>
      <c r="T15" s="504"/>
      <c r="U15" s="201"/>
      <c r="V15" s="495"/>
      <c r="W15" s="504"/>
    </row>
    <row r="16" spans="1:23" ht="15.6" hidden="1" x14ac:dyDescent="0.25">
      <c r="A16" s="741"/>
      <c r="B16" s="742" t="s">
        <v>2786</v>
      </c>
      <c r="C16" s="743"/>
      <c r="D16" s="868" t="s">
        <v>5568</v>
      </c>
      <c r="E16" s="15" t="s">
        <v>60</v>
      </c>
      <c r="F16" s="15"/>
      <c r="G16" s="124"/>
      <c r="H16" s="123">
        <f>F16*G16</f>
        <v>0</v>
      </c>
      <c r="I16" s="15"/>
      <c r="J16" s="461"/>
      <c r="K16" s="536">
        <f>I16*J16</f>
        <v>0</v>
      </c>
      <c r="L16" s="201"/>
      <c r="M16" s="495"/>
      <c r="N16" s="504"/>
      <c r="O16" s="201"/>
      <c r="P16" s="495"/>
      <c r="Q16" s="504"/>
      <c r="R16" s="201"/>
      <c r="S16" s="495"/>
      <c r="T16" s="504"/>
      <c r="U16" s="201"/>
      <c r="V16" s="495"/>
      <c r="W16" s="504"/>
    </row>
    <row r="17" spans="1:23" ht="39.6" hidden="1" x14ac:dyDescent="0.25">
      <c r="A17" s="741"/>
      <c r="B17" s="742" t="s">
        <v>2787</v>
      </c>
      <c r="C17" s="743"/>
      <c r="D17" s="868" t="s">
        <v>5569</v>
      </c>
      <c r="E17" s="15" t="s">
        <v>60</v>
      </c>
      <c r="F17" s="15">
        <v>50</v>
      </c>
      <c r="G17" s="905">
        <v>1200</v>
      </c>
      <c r="H17" s="123">
        <f>F17*G17</f>
        <v>60000</v>
      </c>
      <c r="I17" s="15"/>
      <c r="J17" s="461">
        <v>1200</v>
      </c>
      <c r="K17" s="536">
        <f>I17*J17</f>
        <v>0</v>
      </c>
      <c r="L17" s="201"/>
      <c r="M17" s="495"/>
      <c r="N17" s="504"/>
      <c r="O17" s="201"/>
      <c r="P17" s="495"/>
      <c r="Q17" s="504"/>
      <c r="R17" s="201"/>
      <c r="S17" s="495"/>
      <c r="T17" s="504"/>
      <c r="U17" s="201"/>
      <c r="V17" s="495"/>
      <c r="W17" s="504"/>
    </row>
    <row r="18" spans="1:23" ht="26.4" hidden="1" x14ac:dyDescent="0.25">
      <c r="A18" s="741"/>
      <c r="B18" s="742" t="s">
        <v>2788</v>
      </c>
      <c r="C18" s="743"/>
      <c r="D18" s="868" t="s">
        <v>5570</v>
      </c>
      <c r="E18" s="15" t="s">
        <v>60</v>
      </c>
      <c r="F18" s="15"/>
      <c r="G18" s="124"/>
      <c r="H18" s="123">
        <f>F18*G18</f>
        <v>0</v>
      </c>
      <c r="I18" s="15"/>
      <c r="J18" s="124"/>
      <c r="K18" s="536">
        <f>I18*J18</f>
        <v>0</v>
      </c>
      <c r="L18" s="201"/>
      <c r="M18" s="495"/>
      <c r="N18" s="504"/>
      <c r="O18" s="201"/>
      <c r="P18" s="495"/>
      <c r="Q18" s="504"/>
      <c r="R18" s="201"/>
      <c r="S18" s="495"/>
      <c r="T18" s="504"/>
      <c r="U18" s="201"/>
      <c r="V18" s="495"/>
      <c r="W18" s="504"/>
    </row>
    <row r="19" spans="1:23" ht="15.6" x14ac:dyDescent="0.25">
      <c r="A19" s="741" t="s">
        <v>2789</v>
      </c>
      <c r="B19" s="742"/>
      <c r="C19" s="743"/>
      <c r="D19" s="949" t="s">
        <v>2790</v>
      </c>
      <c r="E19" s="15" t="s">
        <v>454</v>
      </c>
      <c r="F19" s="15">
        <v>150</v>
      </c>
      <c r="G19" s="901">
        <v>65</v>
      </c>
      <c r="H19" s="123">
        <f>F19*G19</f>
        <v>9750</v>
      </c>
      <c r="I19" s="15">
        <f>I13</f>
        <v>805</v>
      </c>
      <c r="J19" s="511"/>
      <c r="K19" s="536">
        <f>I19*J19</f>
        <v>0</v>
      </c>
      <c r="L19" s="201"/>
      <c r="M19" s="469"/>
      <c r="N19" s="504"/>
      <c r="O19" s="201"/>
      <c r="P19" s="469"/>
      <c r="Q19" s="504"/>
      <c r="R19" s="201"/>
      <c r="S19" s="469"/>
      <c r="T19" s="504"/>
      <c r="U19" s="201"/>
      <c r="V19" s="469"/>
      <c r="W19" s="504"/>
    </row>
    <row r="20" spans="1:23" x14ac:dyDescent="0.25">
      <c r="A20" s="741"/>
      <c r="B20" s="742"/>
      <c r="C20" s="743"/>
      <c r="D20" s="14"/>
      <c r="E20" s="15"/>
      <c r="F20" s="15"/>
      <c r="G20" s="124"/>
      <c r="H20" s="123"/>
      <c r="I20" s="15"/>
      <c r="J20" s="124"/>
      <c r="K20" s="536"/>
      <c r="L20" s="201"/>
      <c r="M20" s="495"/>
      <c r="N20" s="504"/>
      <c r="O20" s="201"/>
      <c r="P20" s="495"/>
      <c r="Q20" s="504"/>
      <c r="R20" s="201"/>
      <c r="S20" s="495"/>
      <c r="T20" s="504"/>
      <c r="U20" s="201"/>
      <c r="V20" s="495"/>
      <c r="W20" s="504"/>
    </row>
    <row r="21" spans="1:23" x14ac:dyDescent="0.25">
      <c r="A21" s="741"/>
      <c r="B21" s="742"/>
      <c r="C21" s="743"/>
      <c r="D21" s="27"/>
      <c r="E21" s="15"/>
      <c r="F21" s="15"/>
      <c r="G21" s="124"/>
      <c r="H21" s="123"/>
      <c r="I21" s="15"/>
      <c r="J21" s="124"/>
      <c r="K21" s="536"/>
      <c r="L21" s="201"/>
      <c r="M21" s="495"/>
      <c r="N21" s="504"/>
      <c r="O21" s="201"/>
      <c r="P21" s="495"/>
      <c r="Q21" s="504"/>
      <c r="R21" s="201"/>
      <c r="S21" s="495"/>
      <c r="T21" s="504"/>
      <c r="U21" s="201"/>
      <c r="V21" s="495"/>
      <c r="W21" s="504"/>
    </row>
    <row r="22" spans="1:23" ht="13.8" thickBot="1" x14ac:dyDescent="0.3">
      <c r="A22" s="886"/>
      <c r="B22" s="867"/>
      <c r="C22" s="887"/>
      <c r="D22" s="867"/>
      <c r="E22" s="887"/>
      <c r="F22" s="867"/>
      <c r="G22" s="544"/>
      <c r="H22" s="537"/>
      <c r="I22" s="867"/>
      <c r="J22" s="544"/>
      <c r="K22" s="538"/>
      <c r="L22" s="31"/>
      <c r="M22" s="495"/>
      <c r="N22" s="504"/>
      <c r="O22" s="31"/>
      <c r="P22" s="495"/>
      <c r="Q22" s="504"/>
      <c r="R22" s="31"/>
      <c r="S22" s="495"/>
      <c r="T22" s="504"/>
      <c r="U22" s="31"/>
      <c r="V22" s="495"/>
      <c r="W22" s="504"/>
    </row>
    <row r="23" spans="1:23" ht="13.8" thickBot="1" x14ac:dyDescent="0.3">
      <c r="A23" s="635" t="s">
        <v>131</v>
      </c>
      <c r="B23" s="639"/>
      <c r="C23" s="639"/>
      <c r="D23" s="639"/>
      <c r="E23" s="593"/>
      <c r="F23" s="639"/>
      <c r="G23" s="472"/>
      <c r="H23" s="473">
        <f>SUM(H5:H22)</f>
        <v>132100</v>
      </c>
      <c r="I23" s="639"/>
      <c r="J23" s="472"/>
      <c r="K23" s="474">
        <f>SUM(K5:K22)</f>
        <v>0</v>
      </c>
      <c r="L23" s="16"/>
      <c r="M23" s="469"/>
      <c r="N23" s="470"/>
      <c r="O23" s="16"/>
      <c r="P23" s="469"/>
      <c r="Q23" s="470"/>
      <c r="R23" s="16"/>
      <c r="S23" s="469"/>
      <c r="T23" s="470"/>
      <c r="U23" s="16"/>
      <c r="V23" s="469"/>
      <c r="W23" s="470"/>
    </row>
    <row r="1048299" spans="5:5" x14ac:dyDescent="0.25">
      <c r="E1048299" s="10"/>
    </row>
  </sheetData>
  <sheetProtection algorithmName="SHA-512" hashValue="AnVuy4sLDIYHE0x2Jx+/Eor5SSiyFlMeOrvIqviO1IdzAWFOVcS2rmCz/kat0PuhkE7wo3mfznmHsqi6Q2oQkA==" saltValue="FN9kNHrE8WcgFeD0HmiyLg=="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75" orientation="portrait" r:id="rId1"/>
  <headerFooter>
    <oddFooter>&amp;LContract
Part C2: Pricing Data
Tender No: BFIA8202/2026/RFP&amp;RC2.2
Bill of Quantities</oddFooter>
  </headerFooter>
  <colBreaks count="1" manualBreakCount="1">
    <brk id="11" max="24"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1D83A-E247-49F5-A223-4C9DEC5B892D}">
  <dimension ref="A1:W1048355"/>
  <sheetViews>
    <sheetView view="pageBreakPreview" topLeftCell="C30" zoomScaleNormal="100" zoomScaleSheetLayoutView="100" workbookViewId="0">
      <selection activeCell="E100" sqref="E100"/>
    </sheetView>
  </sheetViews>
  <sheetFormatPr defaultRowHeight="13.8" x14ac:dyDescent="0.25"/>
  <cols>
    <col min="1" max="1" width="9.33203125" style="383" customWidth="1"/>
    <col min="2" max="2" width="10" style="383" bestFit="1" customWidth="1"/>
    <col min="3" max="3" width="3.6640625" style="383" customWidth="1"/>
    <col min="4" max="4" width="40.6640625" style="383" customWidth="1"/>
    <col min="5" max="5" width="25.5546875" style="383" bestFit="1" customWidth="1"/>
    <col min="6" max="8" width="20.6640625" style="383" hidden="1" customWidth="1"/>
    <col min="9" max="9" width="4.6640625" style="383" bestFit="1" customWidth="1"/>
    <col min="10" max="10" width="10.5546875" style="383" bestFit="1" customWidth="1"/>
    <col min="11" max="11" width="20.6640625" style="383" customWidth="1"/>
    <col min="12" max="12" width="4.6640625" style="383" bestFit="1" customWidth="1"/>
    <col min="13" max="13" width="10.5546875" style="383" bestFit="1" customWidth="1"/>
    <col min="14" max="14" width="20.6640625" style="383" customWidth="1"/>
    <col min="15" max="15" width="4.6640625" style="383" bestFit="1" customWidth="1"/>
    <col min="16" max="16" width="10.5546875" style="383" bestFit="1" customWidth="1"/>
    <col min="17" max="17" width="20.6640625" style="383" customWidth="1"/>
    <col min="18" max="18" width="4.6640625" style="383" bestFit="1" customWidth="1"/>
    <col min="19" max="19" width="10.5546875" style="383" bestFit="1" customWidth="1"/>
    <col min="20" max="20" width="20.6640625" style="383" customWidth="1"/>
    <col min="21" max="21" width="4.6640625" style="383" bestFit="1" customWidth="1"/>
    <col min="22" max="22" width="10.5546875" style="383" bestFit="1" customWidth="1"/>
    <col min="23" max="23" width="20.6640625" style="383" customWidth="1"/>
    <col min="24" max="257" width="9.33203125" style="383"/>
    <col min="258" max="258" width="9.33203125" style="383" customWidth="1"/>
    <col min="259" max="259" width="6.6640625" style="383" customWidth="1"/>
    <col min="260" max="260" width="40.6640625" style="383" customWidth="1"/>
    <col min="261" max="264" width="9.33203125" style="383" customWidth="1"/>
    <col min="265" max="513" width="9.33203125" style="383"/>
    <col min="514" max="514" width="9.33203125" style="383" customWidth="1"/>
    <col min="515" max="515" width="6.6640625" style="383" customWidth="1"/>
    <col min="516" max="516" width="40.6640625" style="383" customWidth="1"/>
    <col min="517" max="520" width="9.33203125" style="383" customWidth="1"/>
    <col min="521" max="769" width="9.33203125" style="383"/>
    <col min="770" max="770" width="9.33203125" style="383" customWidth="1"/>
    <col min="771" max="771" width="6.6640625" style="383" customWidth="1"/>
    <col min="772" max="772" width="40.6640625" style="383" customWidth="1"/>
    <col min="773" max="776" width="9.33203125" style="383" customWidth="1"/>
    <col min="777" max="1025" width="9.33203125" style="383"/>
    <col min="1026" max="1026" width="9.33203125" style="383" customWidth="1"/>
    <col min="1027" max="1027" width="6.6640625" style="383" customWidth="1"/>
    <col min="1028" max="1028" width="40.6640625" style="383" customWidth="1"/>
    <col min="1029" max="1032" width="9.33203125" style="383" customWidth="1"/>
    <col min="1033" max="1281" width="9.33203125" style="383"/>
    <col min="1282" max="1282" width="9.33203125" style="383" customWidth="1"/>
    <col min="1283" max="1283" width="6.6640625" style="383" customWidth="1"/>
    <col min="1284" max="1284" width="40.6640625" style="383" customWidth="1"/>
    <col min="1285" max="1288" width="9.33203125" style="383" customWidth="1"/>
    <col min="1289" max="1537" width="9.33203125" style="383"/>
    <col min="1538" max="1538" width="9.33203125" style="383" customWidth="1"/>
    <col min="1539" max="1539" width="6.6640625" style="383" customWidth="1"/>
    <col min="1540" max="1540" width="40.6640625" style="383" customWidth="1"/>
    <col min="1541" max="1544" width="9.33203125" style="383" customWidth="1"/>
    <col min="1545" max="1793" width="9.33203125" style="383"/>
    <col min="1794" max="1794" width="9.33203125" style="383" customWidth="1"/>
    <col min="1795" max="1795" width="6.6640625" style="383" customWidth="1"/>
    <col min="1796" max="1796" width="40.6640625" style="383" customWidth="1"/>
    <col min="1797" max="1800" width="9.33203125" style="383" customWidth="1"/>
    <col min="1801" max="2049" width="9.33203125" style="383"/>
    <col min="2050" max="2050" width="9.33203125" style="383" customWidth="1"/>
    <col min="2051" max="2051" width="6.6640625" style="383" customWidth="1"/>
    <col min="2052" max="2052" width="40.6640625" style="383" customWidth="1"/>
    <col min="2053" max="2056" width="9.33203125" style="383" customWidth="1"/>
    <col min="2057" max="2305" width="9.33203125" style="383"/>
    <col min="2306" max="2306" width="9.33203125" style="383" customWidth="1"/>
    <col min="2307" max="2307" width="6.6640625" style="383" customWidth="1"/>
    <col min="2308" max="2308" width="40.6640625" style="383" customWidth="1"/>
    <col min="2309" max="2312" width="9.33203125" style="383" customWidth="1"/>
    <col min="2313" max="2561" width="9.33203125" style="383"/>
    <col min="2562" max="2562" width="9.33203125" style="383" customWidth="1"/>
    <col min="2563" max="2563" width="6.6640625" style="383" customWidth="1"/>
    <col min="2564" max="2564" width="40.6640625" style="383" customWidth="1"/>
    <col min="2565" max="2568" width="9.33203125" style="383" customWidth="1"/>
    <col min="2569" max="2817" width="9.33203125" style="383"/>
    <col min="2818" max="2818" width="9.33203125" style="383" customWidth="1"/>
    <col min="2819" max="2819" width="6.6640625" style="383" customWidth="1"/>
    <col min="2820" max="2820" width="40.6640625" style="383" customWidth="1"/>
    <col min="2821" max="2824" width="9.33203125" style="383" customWidth="1"/>
    <col min="2825" max="3073" width="9.33203125" style="383"/>
    <col min="3074" max="3074" width="9.33203125" style="383" customWidth="1"/>
    <col min="3075" max="3075" width="6.6640625" style="383" customWidth="1"/>
    <col min="3076" max="3076" width="40.6640625" style="383" customWidth="1"/>
    <col min="3077" max="3080" width="9.33203125" style="383" customWidth="1"/>
    <col min="3081" max="3329" width="9.33203125" style="383"/>
    <col min="3330" max="3330" width="9.33203125" style="383" customWidth="1"/>
    <col min="3331" max="3331" width="6.6640625" style="383" customWidth="1"/>
    <col min="3332" max="3332" width="40.6640625" style="383" customWidth="1"/>
    <col min="3333" max="3336" width="9.33203125" style="383" customWidth="1"/>
    <col min="3337" max="3585" width="9.33203125" style="383"/>
    <col min="3586" max="3586" width="9.33203125" style="383" customWidth="1"/>
    <col min="3587" max="3587" width="6.6640625" style="383" customWidth="1"/>
    <col min="3588" max="3588" width="40.6640625" style="383" customWidth="1"/>
    <col min="3589" max="3592" width="9.33203125" style="383" customWidth="1"/>
    <col min="3593" max="3841" width="9.33203125" style="383"/>
    <col min="3842" max="3842" width="9.33203125" style="383" customWidth="1"/>
    <col min="3843" max="3843" width="6.6640625" style="383" customWidth="1"/>
    <col min="3844" max="3844" width="40.6640625" style="383" customWidth="1"/>
    <col min="3845" max="3848" width="9.33203125" style="383" customWidth="1"/>
    <col min="3849" max="4097" width="9.33203125" style="383"/>
    <col min="4098" max="4098" width="9.33203125" style="383" customWidth="1"/>
    <col min="4099" max="4099" width="6.6640625" style="383" customWidth="1"/>
    <col min="4100" max="4100" width="40.6640625" style="383" customWidth="1"/>
    <col min="4101" max="4104" width="9.33203125" style="383" customWidth="1"/>
    <col min="4105" max="4353" width="9.33203125" style="383"/>
    <col min="4354" max="4354" width="9.33203125" style="383" customWidth="1"/>
    <col min="4355" max="4355" width="6.6640625" style="383" customWidth="1"/>
    <col min="4356" max="4356" width="40.6640625" style="383" customWidth="1"/>
    <col min="4357" max="4360" width="9.33203125" style="383" customWidth="1"/>
    <col min="4361" max="4609" width="9.33203125" style="383"/>
    <col min="4610" max="4610" width="9.33203125" style="383" customWidth="1"/>
    <col min="4611" max="4611" width="6.6640625" style="383" customWidth="1"/>
    <col min="4612" max="4612" width="40.6640625" style="383" customWidth="1"/>
    <col min="4613" max="4616" width="9.33203125" style="383" customWidth="1"/>
    <col min="4617" max="4865" width="9.33203125" style="383"/>
    <col min="4866" max="4866" width="9.33203125" style="383" customWidth="1"/>
    <col min="4867" max="4867" width="6.6640625" style="383" customWidth="1"/>
    <col min="4868" max="4868" width="40.6640625" style="383" customWidth="1"/>
    <col min="4869" max="4872" width="9.33203125" style="383" customWidth="1"/>
    <col min="4873" max="5121" width="9.33203125" style="383"/>
    <col min="5122" max="5122" width="9.33203125" style="383" customWidth="1"/>
    <col min="5123" max="5123" width="6.6640625" style="383" customWidth="1"/>
    <col min="5124" max="5124" width="40.6640625" style="383" customWidth="1"/>
    <col min="5125" max="5128" width="9.33203125" style="383" customWidth="1"/>
    <col min="5129" max="5377" width="9.33203125" style="383"/>
    <col min="5378" max="5378" width="9.33203125" style="383" customWidth="1"/>
    <col min="5379" max="5379" width="6.6640625" style="383" customWidth="1"/>
    <col min="5380" max="5380" width="40.6640625" style="383" customWidth="1"/>
    <col min="5381" max="5384" width="9.33203125" style="383" customWidth="1"/>
    <col min="5385" max="5633" width="9.33203125" style="383"/>
    <col min="5634" max="5634" width="9.33203125" style="383" customWidth="1"/>
    <col min="5635" max="5635" width="6.6640625" style="383" customWidth="1"/>
    <col min="5636" max="5636" width="40.6640625" style="383" customWidth="1"/>
    <col min="5637" max="5640" width="9.33203125" style="383" customWidth="1"/>
    <col min="5641" max="5889" width="9.33203125" style="383"/>
    <col min="5890" max="5890" width="9.33203125" style="383" customWidth="1"/>
    <col min="5891" max="5891" width="6.6640625" style="383" customWidth="1"/>
    <col min="5892" max="5892" width="40.6640625" style="383" customWidth="1"/>
    <col min="5893" max="5896" width="9.33203125" style="383" customWidth="1"/>
    <col min="5897" max="6145" width="9.33203125" style="383"/>
    <col min="6146" max="6146" width="9.33203125" style="383" customWidth="1"/>
    <col min="6147" max="6147" width="6.6640625" style="383" customWidth="1"/>
    <col min="6148" max="6148" width="40.6640625" style="383" customWidth="1"/>
    <col min="6149" max="6152" width="9.33203125" style="383" customWidth="1"/>
    <col min="6153" max="6401" width="9.33203125" style="383"/>
    <col min="6402" max="6402" width="9.33203125" style="383" customWidth="1"/>
    <col min="6403" max="6403" width="6.6640625" style="383" customWidth="1"/>
    <col min="6404" max="6404" width="40.6640625" style="383" customWidth="1"/>
    <col min="6405" max="6408" width="9.33203125" style="383" customWidth="1"/>
    <col min="6409" max="6657" width="9.33203125" style="383"/>
    <col min="6658" max="6658" width="9.33203125" style="383" customWidth="1"/>
    <col min="6659" max="6659" width="6.6640625" style="383" customWidth="1"/>
    <col min="6660" max="6660" width="40.6640625" style="383" customWidth="1"/>
    <col min="6661" max="6664" width="9.33203125" style="383" customWidth="1"/>
    <col min="6665" max="6913" width="9.33203125" style="383"/>
    <col min="6914" max="6914" width="9.33203125" style="383" customWidth="1"/>
    <col min="6915" max="6915" width="6.6640625" style="383" customWidth="1"/>
    <col min="6916" max="6916" width="40.6640625" style="383" customWidth="1"/>
    <col min="6917" max="6920" width="9.33203125" style="383" customWidth="1"/>
    <col min="6921" max="7169" width="9.33203125" style="383"/>
    <col min="7170" max="7170" width="9.33203125" style="383" customWidth="1"/>
    <col min="7171" max="7171" width="6.6640625" style="383" customWidth="1"/>
    <col min="7172" max="7172" width="40.6640625" style="383" customWidth="1"/>
    <col min="7173" max="7176" width="9.33203125" style="383" customWidth="1"/>
    <col min="7177" max="7425" width="9.33203125" style="383"/>
    <col min="7426" max="7426" width="9.33203125" style="383" customWidth="1"/>
    <col min="7427" max="7427" width="6.6640625" style="383" customWidth="1"/>
    <col min="7428" max="7428" width="40.6640625" style="383" customWidth="1"/>
    <col min="7429" max="7432" width="9.33203125" style="383" customWidth="1"/>
    <col min="7433" max="7681" width="9.33203125" style="383"/>
    <col min="7682" max="7682" width="9.33203125" style="383" customWidth="1"/>
    <col min="7683" max="7683" width="6.6640625" style="383" customWidth="1"/>
    <col min="7684" max="7684" width="40.6640625" style="383" customWidth="1"/>
    <col min="7685" max="7688" width="9.33203125" style="383" customWidth="1"/>
    <col min="7689" max="7937" width="9.33203125" style="383"/>
    <col min="7938" max="7938" width="9.33203125" style="383" customWidth="1"/>
    <col min="7939" max="7939" width="6.6640625" style="383" customWidth="1"/>
    <col min="7940" max="7940" width="40.6640625" style="383" customWidth="1"/>
    <col min="7941" max="7944" width="9.33203125" style="383" customWidth="1"/>
    <col min="7945" max="8193" width="9.33203125" style="383"/>
    <col min="8194" max="8194" width="9.33203125" style="383" customWidth="1"/>
    <col min="8195" max="8195" width="6.6640625" style="383" customWidth="1"/>
    <col min="8196" max="8196" width="40.6640625" style="383" customWidth="1"/>
    <col min="8197" max="8200" width="9.33203125" style="383" customWidth="1"/>
    <col min="8201" max="8449" width="9.33203125" style="383"/>
    <col min="8450" max="8450" width="9.33203125" style="383" customWidth="1"/>
    <col min="8451" max="8451" width="6.6640625" style="383" customWidth="1"/>
    <col min="8452" max="8452" width="40.6640625" style="383" customWidth="1"/>
    <col min="8453" max="8456" width="9.33203125" style="383" customWidth="1"/>
    <col min="8457" max="8705" width="9.33203125" style="383"/>
    <col min="8706" max="8706" width="9.33203125" style="383" customWidth="1"/>
    <col min="8707" max="8707" width="6.6640625" style="383" customWidth="1"/>
    <col min="8708" max="8708" width="40.6640625" style="383" customWidth="1"/>
    <col min="8709" max="8712" width="9.33203125" style="383" customWidth="1"/>
    <col min="8713" max="8961" width="9.33203125" style="383"/>
    <col min="8962" max="8962" width="9.33203125" style="383" customWidth="1"/>
    <col min="8963" max="8963" width="6.6640625" style="383" customWidth="1"/>
    <col min="8964" max="8964" width="40.6640625" style="383" customWidth="1"/>
    <col min="8965" max="8968" width="9.33203125" style="383" customWidth="1"/>
    <col min="8969" max="9217" width="9.33203125" style="383"/>
    <col min="9218" max="9218" width="9.33203125" style="383" customWidth="1"/>
    <col min="9219" max="9219" width="6.6640625" style="383" customWidth="1"/>
    <col min="9220" max="9220" width="40.6640625" style="383" customWidth="1"/>
    <col min="9221" max="9224" width="9.33203125" style="383" customWidth="1"/>
    <col min="9225" max="9473" width="9.33203125" style="383"/>
    <col min="9474" max="9474" width="9.33203125" style="383" customWidth="1"/>
    <col min="9475" max="9475" width="6.6640625" style="383" customWidth="1"/>
    <col min="9476" max="9476" width="40.6640625" style="383" customWidth="1"/>
    <col min="9477" max="9480" width="9.33203125" style="383" customWidth="1"/>
    <col min="9481" max="9729" width="9.33203125" style="383"/>
    <col min="9730" max="9730" width="9.33203125" style="383" customWidth="1"/>
    <col min="9731" max="9731" width="6.6640625" style="383" customWidth="1"/>
    <col min="9732" max="9732" width="40.6640625" style="383" customWidth="1"/>
    <col min="9733" max="9736" width="9.33203125" style="383" customWidth="1"/>
    <col min="9737" max="9985" width="9.33203125" style="383"/>
    <col min="9986" max="9986" width="9.33203125" style="383" customWidth="1"/>
    <col min="9987" max="9987" width="6.6640625" style="383" customWidth="1"/>
    <col min="9988" max="9988" width="40.6640625" style="383" customWidth="1"/>
    <col min="9989" max="9992" width="9.33203125" style="383" customWidth="1"/>
    <col min="9993" max="10241" width="9.33203125" style="383"/>
    <col min="10242" max="10242" width="9.33203125" style="383" customWidth="1"/>
    <col min="10243" max="10243" width="6.6640625" style="383" customWidth="1"/>
    <col min="10244" max="10244" width="40.6640625" style="383" customWidth="1"/>
    <col min="10245" max="10248" width="9.33203125" style="383" customWidth="1"/>
    <col min="10249" max="10497" width="9.33203125" style="383"/>
    <col min="10498" max="10498" width="9.33203125" style="383" customWidth="1"/>
    <col min="10499" max="10499" width="6.6640625" style="383" customWidth="1"/>
    <col min="10500" max="10500" width="40.6640625" style="383" customWidth="1"/>
    <col min="10501" max="10504" width="9.33203125" style="383" customWidth="1"/>
    <col min="10505" max="10753" width="9.33203125" style="383"/>
    <col min="10754" max="10754" width="9.33203125" style="383" customWidth="1"/>
    <col min="10755" max="10755" width="6.6640625" style="383" customWidth="1"/>
    <col min="10756" max="10756" width="40.6640625" style="383" customWidth="1"/>
    <col min="10757" max="10760" width="9.33203125" style="383" customWidth="1"/>
    <col min="10761" max="11009" width="9.33203125" style="383"/>
    <col min="11010" max="11010" width="9.33203125" style="383" customWidth="1"/>
    <col min="11011" max="11011" width="6.6640625" style="383" customWidth="1"/>
    <col min="11012" max="11012" width="40.6640625" style="383" customWidth="1"/>
    <col min="11013" max="11016" width="9.33203125" style="383" customWidth="1"/>
    <col min="11017" max="11265" width="9.33203125" style="383"/>
    <col min="11266" max="11266" width="9.33203125" style="383" customWidth="1"/>
    <col min="11267" max="11267" width="6.6640625" style="383" customWidth="1"/>
    <col min="11268" max="11268" width="40.6640625" style="383" customWidth="1"/>
    <col min="11269" max="11272" width="9.33203125" style="383" customWidth="1"/>
    <col min="11273" max="11521" width="9.33203125" style="383"/>
    <col min="11522" max="11522" width="9.33203125" style="383" customWidth="1"/>
    <col min="11523" max="11523" width="6.6640625" style="383" customWidth="1"/>
    <col min="11524" max="11524" width="40.6640625" style="383" customWidth="1"/>
    <col min="11525" max="11528" width="9.33203125" style="383" customWidth="1"/>
    <col min="11529" max="11777" width="9.33203125" style="383"/>
    <col min="11778" max="11778" width="9.33203125" style="383" customWidth="1"/>
    <col min="11779" max="11779" width="6.6640625" style="383" customWidth="1"/>
    <col min="11780" max="11780" width="40.6640625" style="383" customWidth="1"/>
    <col min="11781" max="11784" width="9.33203125" style="383" customWidth="1"/>
    <col min="11785" max="12033" width="9.33203125" style="383"/>
    <col min="12034" max="12034" width="9.33203125" style="383" customWidth="1"/>
    <col min="12035" max="12035" width="6.6640625" style="383" customWidth="1"/>
    <col min="12036" max="12036" width="40.6640625" style="383" customWidth="1"/>
    <col min="12037" max="12040" width="9.33203125" style="383" customWidth="1"/>
    <col min="12041" max="12289" width="9.33203125" style="383"/>
    <col min="12290" max="12290" width="9.33203125" style="383" customWidth="1"/>
    <col min="12291" max="12291" width="6.6640625" style="383" customWidth="1"/>
    <col min="12292" max="12292" width="40.6640625" style="383" customWidth="1"/>
    <col min="12293" max="12296" width="9.33203125" style="383" customWidth="1"/>
    <col min="12297" max="12545" width="9.33203125" style="383"/>
    <col min="12546" max="12546" width="9.33203125" style="383" customWidth="1"/>
    <col min="12547" max="12547" width="6.6640625" style="383" customWidth="1"/>
    <col min="12548" max="12548" width="40.6640625" style="383" customWidth="1"/>
    <col min="12549" max="12552" width="9.33203125" style="383" customWidth="1"/>
    <col min="12553" max="12801" width="9.33203125" style="383"/>
    <col min="12802" max="12802" width="9.33203125" style="383" customWidth="1"/>
    <col min="12803" max="12803" width="6.6640625" style="383" customWidth="1"/>
    <col min="12804" max="12804" width="40.6640625" style="383" customWidth="1"/>
    <col min="12805" max="12808" width="9.33203125" style="383" customWidth="1"/>
    <col min="12809" max="13057" width="9.33203125" style="383"/>
    <col min="13058" max="13058" width="9.33203125" style="383" customWidth="1"/>
    <col min="13059" max="13059" width="6.6640625" style="383" customWidth="1"/>
    <col min="13060" max="13060" width="40.6640625" style="383" customWidth="1"/>
    <col min="13061" max="13064" width="9.33203125" style="383" customWidth="1"/>
    <col min="13065" max="13313" width="9.33203125" style="383"/>
    <col min="13314" max="13314" width="9.33203125" style="383" customWidth="1"/>
    <col min="13315" max="13315" width="6.6640625" style="383" customWidth="1"/>
    <col min="13316" max="13316" width="40.6640625" style="383" customWidth="1"/>
    <col min="13317" max="13320" width="9.33203125" style="383" customWidth="1"/>
    <col min="13321" max="13569" width="9.33203125" style="383"/>
    <col min="13570" max="13570" width="9.33203125" style="383" customWidth="1"/>
    <col min="13571" max="13571" width="6.6640625" style="383" customWidth="1"/>
    <col min="13572" max="13572" width="40.6640625" style="383" customWidth="1"/>
    <col min="13573" max="13576" width="9.33203125" style="383" customWidth="1"/>
    <col min="13577" max="13825" width="9.33203125" style="383"/>
    <col min="13826" max="13826" width="9.33203125" style="383" customWidth="1"/>
    <col min="13827" max="13827" width="6.6640625" style="383" customWidth="1"/>
    <col min="13828" max="13828" width="40.6640625" style="383" customWidth="1"/>
    <col min="13829" max="13832" width="9.33203125" style="383" customWidth="1"/>
    <col min="13833" max="14081" width="9.33203125" style="383"/>
    <col min="14082" max="14082" width="9.33203125" style="383" customWidth="1"/>
    <col min="14083" max="14083" width="6.6640625" style="383" customWidth="1"/>
    <col min="14084" max="14084" width="40.6640625" style="383" customWidth="1"/>
    <col min="14085" max="14088" width="9.33203125" style="383" customWidth="1"/>
    <col min="14089" max="14337" width="9.33203125" style="383"/>
    <col min="14338" max="14338" width="9.33203125" style="383" customWidth="1"/>
    <col min="14339" max="14339" width="6.6640625" style="383" customWidth="1"/>
    <col min="14340" max="14340" width="40.6640625" style="383" customWidth="1"/>
    <col min="14341" max="14344" width="9.33203125" style="383" customWidth="1"/>
    <col min="14345" max="14593" width="9.33203125" style="383"/>
    <col min="14594" max="14594" width="9.33203125" style="383" customWidth="1"/>
    <col min="14595" max="14595" width="6.6640625" style="383" customWidth="1"/>
    <col min="14596" max="14596" width="40.6640625" style="383" customWidth="1"/>
    <col min="14597" max="14600" width="9.33203125" style="383" customWidth="1"/>
    <col min="14601" max="14849" width="9.33203125" style="383"/>
    <col min="14850" max="14850" width="9.33203125" style="383" customWidth="1"/>
    <col min="14851" max="14851" width="6.6640625" style="383" customWidth="1"/>
    <col min="14852" max="14852" width="40.6640625" style="383" customWidth="1"/>
    <col min="14853" max="14856" width="9.33203125" style="383" customWidth="1"/>
    <col min="14857" max="15105" width="9.33203125" style="383"/>
    <col min="15106" max="15106" width="9.33203125" style="383" customWidth="1"/>
    <col min="15107" max="15107" width="6.6640625" style="383" customWidth="1"/>
    <col min="15108" max="15108" width="40.6640625" style="383" customWidth="1"/>
    <col min="15109" max="15112" width="9.33203125" style="383" customWidth="1"/>
    <col min="15113" max="15361" width="9.33203125" style="383"/>
    <col min="15362" max="15362" width="9.33203125" style="383" customWidth="1"/>
    <col min="15363" max="15363" width="6.6640625" style="383" customWidth="1"/>
    <col min="15364" max="15364" width="40.6640625" style="383" customWidth="1"/>
    <col min="15365" max="15368" width="9.33203125" style="383" customWidth="1"/>
    <col min="15369" max="15617" width="9.33203125" style="383"/>
    <col min="15618" max="15618" width="9.33203125" style="383" customWidth="1"/>
    <col min="15619" max="15619" width="6.6640625" style="383" customWidth="1"/>
    <col min="15620" max="15620" width="40.6640625" style="383" customWidth="1"/>
    <col min="15621" max="15624" width="9.33203125" style="383" customWidth="1"/>
    <col min="15625" max="15873" width="9.33203125" style="383"/>
    <col min="15874" max="15874" width="9.33203125" style="383" customWidth="1"/>
    <col min="15875" max="15875" width="6.6640625" style="383" customWidth="1"/>
    <col min="15876" max="15876" width="40.6640625" style="383" customWidth="1"/>
    <col min="15877" max="15880" width="9.33203125" style="383" customWidth="1"/>
    <col min="15881" max="16129" width="9.33203125" style="383"/>
    <col min="16130" max="16130" width="9.33203125" style="383" customWidth="1"/>
    <col min="16131" max="16131" width="6.6640625" style="383" customWidth="1"/>
    <col min="16132" max="16132" width="40.6640625" style="383" customWidth="1"/>
    <col min="16133" max="16136" width="9.33203125" style="383" customWidth="1"/>
    <col min="16137" max="16384" width="9.33203125" style="383"/>
  </cols>
  <sheetData>
    <row r="1" spans="1:23" ht="107.4" customHeight="1" x14ac:dyDescent="0.25">
      <c r="A1" s="457" t="s">
        <v>2791</v>
      </c>
      <c r="B1" s="1119" t="str">
        <f>'C1.2'!B1</f>
        <v>ACSA - BFIA 8202/2026  
FOR: CONTRACTOR APPOINTMENT FOR THE CONSTRUCTION OF UNDERGROUND MAIN WATER LINE AND REHABILITATION OF SERVICE ROADS AT BRAM FISCHER INTERNATIONAL AIRPORT FOR A PERIOD OF 12 MONTHS</v>
      </c>
      <c r="C1" s="1119"/>
      <c r="D1" s="1119"/>
      <c r="E1" s="1120" t="s">
        <v>2792</v>
      </c>
      <c r="F1" s="1120"/>
      <c r="G1" s="1120"/>
      <c r="H1" s="1120"/>
      <c r="I1" s="1120"/>
      <c r="J1" s="1120"/>
      <c r="K1" s="1121"/>
      <c r="L1" s="1112"/>
      <c r="M1" s="1111"/>
      <c r="N1" s="1111"/>
      <c r="O1" s="1111"/>
      <c r="P1" s="1111"/>
      <c r="Q1" s="1111"/>
      <c r="R1" s="1111"/>
      <c r="S1" s="1111"/>
      <c r="T1" s="1111"/>
      <c r="U1" s="1111"/>
      <c r="V1" s="1111"/>
      <c r="W1" s="1111"/>
    </row>
    <row r="2" spans="1:23" x14ac:dyDescent="0.25">
      <c r="A2" s="384" t="s">
        <v>23</v>
      </c>
      <c r="B2" s="384"/>
      <c r="C2" s="385"/>
      <c r="D2" s="386" t="s">
        <v>24</v>
      </c>
      <c r="E2" s="386" t="s">
        <v>25</v>
      </c>
      <c r="F2" s="386" t="s">
        <v>26</v>
      </c>
      <c r="G2" s="386" t="s">
        <v>27</v>
      </c>
      <c r="H2" s="386" t="s">
        <v>28</v>
      </c>
      <c r="I2" s="386" t="s">
        <v>26</v>
      </c>
      <c r="J2" s="386" t="s">
        <v>27</v>
      </c>
      <c r="K2" s="386" t="s">
        <v>28</v>
      </c>
      <c r="L2" s="453"/>
      <c r="M2" s="449"/>
      <c r="N2" s="449"/>
      <c r="O2" s="449"/>
      <c r="P2" s="449"/>
      <c r="Q2" s="449"/>
      <c r="R2" s="449"/>
      <c r="S2" s="449"/>
      <c r="T2" s="449"/>
      <c r="U2" s="449"/>
      <c r="V2" s="449"/>
      <c r="W2" s="449"/>
    </row>
    <row r="3" spans="1:23" x14ac:dyDescent="0.25">
      <c r="A3" s="387"/>
      <c r="B3" s="387"/>
      <c r="C3" s="388"/>
      <c r="D3" s="389"/>
      <c r="E3" s="390"/>
      <c r="F3" s="390"/>
      <c r="G3" s="362"/>
      <c r="H3" s="391"/>
      <c r="I3" s="390"/>
      <c r="J3" s="362"/>
      <c r="K3" s="391"/>
      <c r="L3" s="436"/>
      <c r="M3" s="418"/>
      <c r="N3" s="435"/>
      <c r="O3" s="434"/>
      <c r="P3" s="418"/>
      <c r="Q3" s="435"/>
      <c r="R3" s="434"/>
      <c r="S3" s="418"/>
      <c r="T3" s="435"/>
      <c r="U3" s="434"/>
      <c r="V3" s="418"/>
      <c r="W3" s="435"/>
    </row>
    <row r="4" spans="1:23" x14ac:dyDescent="0.25">
      <c r="A4" s="392"/>
      <c r="B4" s="392"/>
      <c r="C4" s="393"/>
      <c r="D4" s="394"/>
      <c r="E4" s="395"/>
      <c r="F4" s="395"/>
      <c r="G4" s="367"/>
      <c r="H4" s="367"/>
      <c r="I4" s="395"/>
      <c r="J4" s="367"/>
      <c r="K4" s="367"/>
      <c r="L4" s="454"/>
      <c r="M4" s="441"/>
      <c r="N4" s="441"/>
      <c r="O4" s="450"/>
      <c r="P4" s="441"/>
      <c r="Q4" s="441"/>
      <c r="R4" s="450"/>
      <c r="S4" s="441"/>
      <c r="T4" s="441"/>
      <c r="U4" s="450"/>
      <c r="V4" s="441"/>
      <c r="W4" s="441"/>
    </row>
    <row r="5" spans="1:23" x14ac:dyDescent="0.25">
      <c r="A5" s="392" t="s">
        <v>2793</v>
      </c>
      <c r="B5" s="392"/>
      <c r="C5" s="393"/>
      <c r="D5" s="396" t="s">
        <v>2794</v>
      </c>
      <c r="E5" s="395"/>
      <c r="F5" s="395"/>
      <c r="G5" s="367"/>
      <c r="H5" s="367"/>
      <c r="I5" s="395"/>
      <c r="J5" s="367"/>
      <c r="K5" s="367"/>
      <c r="L5" s="454"/>
      <c r="M5" s="441"/>
      <c r="N5" s="441"/>
      <c r="O5" s="450"/>
      <c r="P5" s="441"/>
      <c r="Q5" s="441"/>
      <c r="R5" s="450"/>
      <c r="S5" s="441"/>
      <c r="T5" s="441"/>
      <c r="U5" s="450"/>
      <c r="V5" s="441"/>
      <c r="W5" s="441"/>
    </row>
    <row r="6" spans="1:23" ht="27.6" x14ac:dyDescent="0.25">
      <c r="A6" s="392"/>
      <c r="B6" s="392" t="s">
        <v>2795</v>
      </c>
      <c r="C6" s="393"/>
      <c r="D6" s="397" t="s">
        <v>2796</v>
      </c>
      <c r="E6" s="395"/>
      <c r="F6" s="395"/>
      <c r="G6" s="378"/>
      <c r="H6" s="367"/>
      <c r="I6" s="395"/>
      <c r="J6" s="430"/>
      <c r="K6" s="367"/>
      <c r="L6" s="454"/>
      <c r="M6" s="432"/>
      <c r="N6" s="441"/>
      <c r="O6" s="450"/>
      <c r="P6" s="432"/>
      <c r="Q6" s="441"/>
      <c r="R6" s="450"/>
      <c r="S6" s="432"/>
      <c r="T6" s="441"/>
      <c r="U6" s="450"/>
      <c r="V6" s="432"/>
      <c r="W6" s="441"/>
    </row>
    <row r="7" spans="1:23" ht="27.6" x14ac:dyDescent="0.25">
      <c r="A7" s="392"/>
      <c r="B7" s="392"/>
      <c r="C7" s="393" t="s">
        <v>86</v>
      </c>
      <c r="D7" s="397" t="s">
        <v>2797</v>
      </c>
      <c r="E7" s="398" t="s">
        <v>0</v>
      </c>
      <c r="F7" s="398">
        <v>150</v>
      </c>
      <c r="G7" s="399">
        <v>650</v>
      </c>
      <c r="H7" s="367">
        <f>F7*G7</f>
        <v>97500</v>
      </c>
      <c r="I7" s="398"/>
      <c r="J7" s="411">
        <v>650</v>
      </c>
      <c r="K7" s="367">
        <f>I7*J7</f>
        <v>0</v>
      </c>
      <c r="L7" s="455"/>
      <c r="M7" s="417"/>
      <c r="N7" s="441"/>
      <c r="O7" s="451"/>
      <c r="P7" s="417"/>
      <c r="Q7" s="441"/>
      <c r="R7" s="451"/>
      <c r="S7" s="417"/>
      <c r="T7" s="441"/>
      <c r="U7" s="451"/>
      <c r="V7" s="417"/>
      <c r="W7" s="441"/>
    </row>
    <row r="8" spans="1:23" ht="28.2" hidden="1" x14ac:dyDescent="0.25">
      <c r="A8" s="392"/>
      <c r="B8" s="392"/>
      <c r="C8" s="393" t="s">
        <v>89</v>
      </c>
      <c r="D8" s="397" t="s">
        <v>4889</v>
      </c>
      <c r="E8" s="398" t="s">
        <v>0</v>
      </c>
      <c r="F8" s="398"/>
      <c r="G8" s="365">
        <v>550</v>
      </c>
      <c r="H8" s="367">
        <f>F8*G8</f>
        <v>0</v>
      </c>
      <c r="I8" s="398"/>
      <c r="J8" s="382">
        <v>550</v>
      </c>
      <c r="K8" s="367">
        <f>I8*J8</f>
        <v>0</v>
      </c>
      <c r="L8" s="455"/>
      <c r="M8" s="440"/>
      <c r="N8" s="441"/>
      <c r="O8" s="451"/>
      <c r="P8" s="440"/>
      <c r="Q8" s="441"/>
      <c r="R8" s="451"/>
      <c r="S8" s="440"/>
      <c r="T8" s="441"/>
      <c r="U8" s="451"/>
      <c r="V8" s="440"/>
      <c r="W8" s="441"/>
    </row>
    <row r="9" spans="1:23" ht="28.2" hidden="1" x14ac:dyDescent="0.25">
      <c r="A9" s="392"/>
      <c r="B9" s="392"/>
      <c r="C9" s="393" t="s">
        <v>17</v>
      </c>
      <c r="D9" s="397" t="s">
        <v>4890</v>
      </c>
      <c r="E9" s="398" t="s">
        <v>0</v>
      </c>
      <c r="F9" s="398"/>
      <c r="G9" s="365">
        <v>550</v>
      </c>
      <c r="H9" s="367">
        <f>F9*G9</f>
        <v>0</v>
      </c>
      <c r="I9" s="398"/>
      <c r="J9" s="382">
        <v>550</v>
      </c>
      <c r="K9" s="367">
        <f>I9*J9</f>
        <v>0</v>
      </c>
      <c r="L9" s="455"/>
      <c r="M9" s="440"/>
      <c r="N9" s="441"/>
      <c r="O9" s="451"/>
      <c r="P9" s="440"/>
      <c r="Q9" s="441"/>
      <c r="R9" s="451"/>
      <c r="S9" s="440"/>
      <c r="T9" s="441"/>
      <c r="U9" s="451"/>
      <c r="V9" s="440"/>
      <c r="W9" s="441"/>
    </row>
    <row r="10" spans="1:23" ht="41.4" x14ac:dyDescent="0.25">
      <c r="A10" s="392"/>
      <c r="B10" s="392"/>
      <c r="C10" s="393" t="s">
        <v>18</v>
      </c>
      <c r="D10" s="397" t="s">
        <v>2798</v>
      </c>
      <c r="E10" s="398" t="s">
        <v>0</v>
      </c>
      <c r="F10" s="398">
        <v>40</v>
      </c>
      <c r="G10" s="399">
        <v>650</v>
      </c>
      <c r="H10" s="367">
        <f>F10*G10</f>
        <v>26000</v>
      </c>
      <c r="I10" s="398"/>
      <c r="J10" s="411">
        <v>650</v>
      </c>
      <c r="K10" s="367">
        <f>I10*J10</f>
        <v>0</v>
      </c>
      <c r="L10" s="455"/>
      <c r="M10" s="417"/>
      <c r="N10" s="441"/>
      <c r="O10" s="451"/>
      <c r="P10" s="417"/>
      <c r="Q10" s="441"/>
      <c r="R10" s="451"/>
      <c r="S10" s="417"/>
      <c r="T10" s="441"/>
      <c r="U10" s="451"/>
      <c r="V10" s="417"/>
      <c r="W10" s="441"/>
    </row>
    <row r="11" spans="1:23" ht="27.6" x14ac:dyDescent="0.25">
      <c r="A11" s="392"/>
      <c r="B11" s="392" t="s">
        <v>2799</v>
      </c>
      <c r="C11" s="393"/>
      <c r="D11" s="397" t="s">
        <v>2800</v>
      </c>
      <c r="E11" s="395"/>
      <c r="F11" s="395"/>
      <c r="G11" s="378"/>
      <c r="H11" s="367"/>
      <c r="I11" s="395"/>
      <c r="J11" s="430"/>
      <c r="K11" s="367"/>
      <c r="L11" s="454"/>
      <c r="M11" s="432"/>
      <c r="N11" s="441"/>
      <c r="O11" s="450"/>
      <c r="P11" s="432"/>
      <c r="Q11" s="441"/>
      <c r="R11" s="450"/>
      <c r="S11" s="432"/>
      <c r="T11" s="441"/>
      <c r="U11" s="450"/>
      <c r="V11" s="432"/>
      <c r="W11" s="441"/>
    </row>
    <row r="12" spans="1:23" x14ac:dyDescent="0.25">
      <c r="A12" s="392"/>
      <c r="B12" s="392"/>
      <c r="C12" s="393" t="s">
        <v>86</v>
      </c>
      <c r="D12" s="400" t="s">
        <v>2801</v>
      </c>
      <c r="E12" s="398" t="s">
        <v>351</v>
      </c>
      <c r="F12" s="398">
        <v>10</v>
      </c>
      <c r="G12" s="401">
        <v>650</v>
      </c>
      <c r="H12" s="367">
        <f t="shared" ref="H12" si="0">F12*G12</f>
        <v>6500</v>
      </c>
      <c r="I12" s="398"/>
      <c r="J12" s="382">
        <v>650</v>
      </c>
      <c r="K12" s="367">
        <f t="shared" ref="K12:K18" si="1">I12*J12</f>
        <v>0</v>
      </c>
      <c r="L12" s="455"/>
      <c r="M12" s="440"/>
      <c r="N12" s="441"/>
      <c r="O12" s="451"/>
      <c r="P12" s="440"/>
      <c r="Q12" s="441"/>
      <c r="R12" s="451"/>
      <c r="S12" s="440"/>
      <c r="T12" s="441"/>
      <c r="U12" s="451"/>
      <c r="V12" s="440"/>
      <c r="W12" s="441"/>
    </row>
    <row r="13" spans="1:23" hidden="1" x14ac:dyDescent="0.25">
      <c r="A13" s="392"/>
      <c r="B13" s="392"/>
      <c r="C13" s="393" t="s">
        <v>89</v>
      </c>
      <c r="D13" s="400" t="s">
        <v>2802</v>
      </c>
      <c r="E13" s="398" t="s">
        <v>351</v>
      </c>
      <c r="F13" s="398"/>
      <c r="G13" s="365"/>
      <c r="H13" s="367">
        <f t="shared" ref="H13:H18" si="2">F13*G13</f>
        <v>0</v>
      </c>
      <c r="I13" s="398"/>
      <c r="J13" s="382"/>
      <c r="K13" s="367">
        <f t="shared" si="1"/>
        <v>0</v>
      </c>
      <c r="L13" s="455"/>
      <c r="M13" s="440"/>
      <c r="N13" s="441"/>
      <c r="O13" s="451"/>
      <c r="P13" s="440"/>
      <c r="Q13" s="441"/>
      <c r="R13" s="451"/>
      <c r="S13" s="440"/>
      <c r="T13" s="441"/>
      <c r="U13" s="451"/>
      <c r="V13" s="440"/>
      <c r="W13" s="441"/>
    </row>
    <row r="14" spans="1:23" hidden="1" x14ac:dyDescent="0.25">
      <c r="A14" s="392"/>
      <c r="B14" s="392"/>
      <c r="C14" s="393" t="s">
        <v>17</v>
      </c>
      <c r="D14" s="400" t="s">
        <v>2803</v>
      </c>
      <c r="E14" s="398" t="s">
        <v>351</v>
      </c>
      <c r="F14" s="398"/>
      <c r="G14" s="401">
        <v>650</v>
      </c>
      <c r="H14" s="367">
        <f t="shared" si="2"/>
        <v>0</v>
      </c>
      <c r="I14" s="398"/>
      <c r="J14" s="382">
        <v>650</v>
      </c>
      <c r="K14" s="367">
        <f t="shared" si="1"/>
        <v>0</v>
      </c>
      <c r="L14" s="455"/>
      <c r="M14" s="440"/>
      <c r="N14" s="441"/>
      <c r="O14" s="451"/>
      <c r="P14" s="440"/>
      <c r="Q14" s="441"/>
      <c r="R14" s="451"/>
      <c r="S14" s="440"/>
      <c r="T14" s="441"/>
      <c r="U14" s="451"/>
      <c r="V14" s="440"/>
      <c r="W14" s="441"/>
    </row>
    <row r="15" spans="1:23" ht="28.2" hidden="1" x14ac:dyDescent="0.25">
      <c r="A15" s="392"/>
      <c r="B15" s="392"/>
      <c r="C15" s="393" t="s">
        <v>18</v>
      </c>
      <c r="D15" s="400" t="s">
        <v>4891</v>
      </c>
      <c r="E15" s="398" t="s">
        <v>351</v>
      </c>
      <c r="F15" s="398"/>
      <c r="G15" s="401"/>
      <c r="H15" s="367">
        <f t="shared" si="2"/>
        <v>0</v>
      </c>
      <c r="I15" s="398"/>
      <c r="J15" s="382"/>
      <c r="K15" s="367">
        <f t="shared" si="1"/>
        <v>0</v>
      </c>
      <c r="L15" s="455"/>
      <c r="M15" s="440"/>
      <c r="N15" s="441"/>
      <c r="O15" s="451"/>
      <c r="P15" s="440"/>
      <c r="Q15" s="441"/>
      <c r="R15" s="451"/>
      <c r="S15" s="440"/>
      <c r="T15" s="441"/>
      <c r="U15" s="451"/>
      <c r="V15" s="440"/>
      <c r="W15" s="441"/>
    </row>
    <row r="16" spans="1:23" ht="28.2" x14ac:dyDescent="0.25">
      <c r="A16" s="392"/>
      <c r="B16" s="392"/>
      <c r="C16" s="393" t="s">
        <v>19</v>
      </c>
      <c r="D16" s="400" t="s">
        <v>4892</v>
      </c>
      <c r="E16" s="398" t="s">
        <v>351</v>
      </c>
      <c r="F16" s="398"/>
      <c r="G16" s="401">
        <v>650</v>
      </c>
      <c r="H16" s="367">
        <f t="shared" si="2"/>
        <v>0</v>
      </c>
      <c r="I16" s="398"/>
      <c r="J16" s="382">
        <v>650</v>
      </c>
      <c r="K16" s="367">
        <f t="shared" si="1"/>
        <v>0</v>
      </c>
      <c r="L16" s="455"/>
      <c r="M16" s="440"/>
      <c r="N16" s="441"/>
      <c r="O16" s="451"/>
      <c r="P16" s="440"/>
      <c r="Q16" s="441"/>
      <c r="R16" s="451"/>
      <c r="S16" s="440"/>
      <c r="T16" s="441"/>
      <c r="U16" s="451"/>
      <c r="V16" s="440"/>
      <c r="W16" s="441"/>
    </row>
    <row r="17" spans="1:23" ht="28.2" x14ac:dyDescent="0.25">
      <c r="A17" s="392"/>
      <c r="B17" s="392"/>
      <c r="C17" s="393" t="s">
        <v>94</v>
      </c>
      <c r="D17" s="400" t="s">
        <v>4893</v>
      </c>
      <c r="E17" s="398" t="s">
        <v>351</v>
      </c>
      <c r="F17" s="398"/>
      <c r="G17" s="365"/>
      <c r="H17" s="367">
        <f t="shared" si="2"/>
        <v>0</v>
      </c>
      <c r="I17" s="398"/>
      <c r="J17" s="382"/>
      <c r="K17" s="367">
        <f t="shared" si="1"/>
        <v>0</v>
      </c>
      <c r="L17" s="455"/>
      <c r="M17" s="440"/>
      <c r="N17" s="441"/>
      <c r="O17" s="451"/>
      <c r="P17" s="440"/>
      <c r="Q17" s="441"/>
      <c r="R17" s="451"/>
      <c r="S17" s="440"/>
      <c r="T17" s="441"/>
      <c r="U17" s="451"/>
      <c r="V17" s="440"/>
      <c r="W17" s="441"/>
    </row>
    <row r="18" spans="1:23" ht="41.4" x14ac:dyDescent="0.25">
      <c r="A18" s="392"/>
      <c r="B18" s="392"/>
      <c r="C18" s="393" t="s">
        <v>100</v>
      </c>
      <c r="D18" s="400" t="s">
        <v>4894</v>
      </c>
      <c r="E18" s="398" t="s">
        <v>351</v>
      </c>
      <c r="F18" s="398"/>
      <c r="G18" s="365"/>
      <c r="H18" s="367">
        <f t="shared" si="2"/>
        <v>0</v>
      </c>
      <c r="I18" s="398"/>
      <c r="J18" s="382"/>
      <c r="K18" s="367">
        <f t="shared" si="1"/>
        <v>0</v>
      </c>
      <c r="L18" s="455"/>
      <c r="M18" s="440"/>
      <c r="N18" s="441"/>
      <c r="O18" s="451"/>
      <c r="P18" s="440"/>
      <c r="Q18" s="441"/>
      <c r="R18" s="451"/>
      <c r="S18" s="440"/>
      <c r="T18" s="441"/>
      <c r="U18" s="451"/>
      <c r="V18" s="440"/>
      <c r="W18" s="441"/>
    </row>
    <row r="19" spans="1:23" ht="26.4" x14ac:dyDescent="0.25">
      <c r="A19" s="392" t="s">
        <v>2804</v>
      </c>
      <c r="B19" s="392"/>
      <c r="C19" s="393"/>
      <c r="D19" s="402" t="s">
        <v>2805</v>
      </c>
      <c r="E19" s="395"/>
      <c r="F19" s="395"/>
      <c r="G19" s="378"/>
      <c r="H19" s="367"/>
      <c r="I19" s="395"/>
      <c r="J19" s="430"/>
      <c r="K19" s="367"/>
      <c r="L19" s="454"/>
      <c r="M19" s="432"/>
      <c r="N19" s="441"/>
      <c r="O19" s="450"/>
      <c r="P19" s="432"/>
      <c r="Q19" s="441"/>
      <c r="R19" s="450"/>
      <c r="S19" s="432"/>
      <c r="T19" s="441"/>
      <c r="U19" s="450"/>
      <c r="V19" s="432"/>
      <c r="W19" s="441"/>
    </row>
    <row r="20" spans="1:23" ht="55.2" x14ac:dyDescent="0.25">
      <c r="A20" s="392"/>
      <c r="B20" s="392" t="s">
        <v>2806</v>
      </c>
      <c r="C20" s="393"/>
      <c r="D20" s="397" t="s">
        <v>4895</v>
      </c>
      <c r="E20" s="395"/>
      <c r="F20" s="395"/>
      <c r="G20" s="378"/>
      <c r="H20" s="367"/>
      <c r="I20" s="395"/>
      <c r="J20" s="430"/>
      <c r="K20" s="367"/>
      <c r="L20" s="454"/>
      <c r="M20" s="432"/>
      <c r="N20" s="441"/>
      <c r="O20" s="450"/>
      <c r="P20" s="432"/>
      <c r="Q20" s="441"/>
      <c r="R20" s="450"/>
      <c r="S20" s="432"/>
      <c r="T20" s="441"/>
      <c r="U20" s="450"/>
      <c r="V20" s="432"/>
      <c r="W20" s="441"/>
    </row>
    <row r="21" spans="1:23" ht="28.8" x14ac:dyDescent="0.25">
      <c r="A21" s="392"/>
      <c r="B21" s="392"/>
      <c r="C21" s="393" t="s">
        <v>86</v>
      </c>
      <c r="D21" s="397" t="s">
        <v>4896</v>
      </c>
      <c r="E21" s="398" t="s">
        <v>0</v>
      </c>
      <c r="F21" s="398"/>
      <c r="G21" s="365"/>
      <c r="H21" s="367">
        <f>F21*G21</f>
        <v>0</v>
      </c>
      <c r="I21" s="398"/>
      <c r="J21" s="382"/>
      <c r="K21" s="367">
        <f>I21*J21</f>
        <v>0</v>
      </c>
      <c r="L21" s="455"/>
      <c r="M21" s="440"/>
      <c r="N21" s="441"/>
      <c r="O21" s="451"/>
      <c r="P21" s="440"/>
      <c r="Q21" s="441"/>
      <c r="R21" s="451"/>
      <c r="S21" s="440"/>
      <c r="T21" s="441"/>
      <c r="U21" s="451"/>
      <c r="V21" s="440"/>
      <c r="W21" s="441"/>
    </row>
    <row r="22" spans="1:23" ht="28.8" x14ac:dyDescent="0.25">
      <c r="A22" s="392"/>
      <c r="B22" s="392"/>
      <c r="C22" s="393" t="s">
        <v>89</v>
      </c>
      <c r="D22" s="397" t="s">
        <v>4897</v>
      </c>
      <c r="E22" s="398" t="s">
        <v>0</v>
      </c>
      <c r="F22" s="398"/>
      <c r="G22" s="365"/>
      <c r="H22" s="367">
        <f>F22*G22</f>
        <v>0</v>
      </c>
      <c r="I22" s="398"/>
      <c r="J22" s="382"/>
      <c r="K22" s="367">
        <f>I22*J22</f>
        <v>0</v>
      </c>
      <c r="L22" s="455"/>
      <c r="M22" s="440"/>
      <c r="N22" s="441"/>
      <c r="O22" s="451"/>
      <c r="P22" s="440"/>
      <c r="Q22" s="441"/>
      <c r="R22" s="451"/>
      <c r="S22" s="440"/>
      <c r="T22" s="441"/>
      <c r="U22" s="451"/>
      <c r="V22" s="440"/>
      <c r="W22" s="441"/>
    </row>
    <row r="23" spans="1:23" ht="28.8" x14ac:dyDescent="0.25">
      <c r="A23" s="392"/>
      <c r="B23" s="392"/>
      <c r="C23" s="393" t="s">
        <v>17</v>
      </c>
      <c r="D23" s="400" t="s">
        <v>4898</v>
      </c>
      <c r="E23" s="398" t="s">
        <v>0</v>
      </c>
      <c r="F23" s="398"/>
      <c r="G23" s="365"/>
      <c r="H23" s="367">
        <f>F23*G23</f>
        <v>0</v>
      </c>
      <c r="I23" s="398"/>
      <c r="J23" s="382"/>
      <c r="K23" s="367">
        <f>I23*J23</f>
        <v>0</v>
      </c>
      <c r="L23" s="455"/>
      <c r="M23" s="440"/>
      <c r="N23" s="441"/>
      <c r="O23" s="451"/>
      <c r="P23" s="440"/>
      <c r="Q23" s="441"/>
      <c r="R23" s="451"/>
      <c r="S23" s="440"/>
      <c r="T23" s="441"/>
      <c r="U23" s="451"/>
      <c r="V23" s="440"/>
      <c r="W23" s="441"/>
    </row>
    <row r="24" spans="1:23" ht="27.6" x14ac:dyDescent="0.25">
      <c r="A24" s="392"/>
      <c r="B24" s="392"/>
      <c r="C24" s="393" t="s">
        <v>18</v>
      </c>
      <c r="D24" s="400" t="s">
        <v>2807</v>
      </c>
      <c r="E24" s="398" t="s">
        <v>0</v>
      </c>
      <c r="F24" s="398"/>
      <c r="G24" s="365"/>
      <c r="H24" s="367">
        <f>F24*G24</f>
        <v>0</v>
      </c>
      <c r="I24" s="398"/>
      <c r="J24" s="382"/>
      <c r="K24" s="367">
        <f>I24*J24</f>
        <v>0</v>
      </c>
      <c r="L24" s="455"/>
      <c r="M24" s="440"/>
      <c r="N24" s="441"/>
      <c r="O24" s="451"/>
      <c r="P24" s="440"/>
      <c r="Q24" s="441"/>
      <c r="R24" s="451"/>
      <c r="S24" s="440"/>
      <c r="T24" s="441"/>
      <c r="U24" s="451"/>
      <c r="V24" s="440"/>
      <c r="W24" s="441"/>
    </row>
    <row r="25" spans="1:23" ht="55.2" x14ac:dyDescent="0.25">
      <c r="A25" s="392"/>
      <c r="B25" s="392" t="s">
        <v>2808</v>
      </c>
      <c r="C25" s="393"/>
      <c r="D25" s="397" t="s">
        <v>4899</v>
      </c>
      <c r="E25" s="395"/>
      <c r="F25" s="395"/>
      <c r="G25" s="378"/>
      <c r="H25" s="367"/>
      <c r="I25" s="395"/>
      <c r="J25" s="430"/>
      <c r="K25" s="367"/>
      <c r="L25" s="454"/>
      <c r="M25" s="432"/>
      <c r="N25" s="441"/>
      <c r="O25" s="450"/>
      <c r="P25" s="432"/>
      <c r="Q25" s="441"/>
      <c r="R25" s="450"/>
      <c r="S25" s="432"/>
      <c r="T25" s="441"/>
      <c r="U25" s="450"/>
      <c r="V25" s="432"/>
      <c r="W25" s="441"/>
    </row>
    <row r="26" spans="1:23" ht="28.8" x14ac:dyDescent="0.25">
      <c r="A26" s="392"/>
      <c r="B26" s="392"/>
      <c r="C26" s="393" t="s">
        <v>86</v>
      </c>
      <c r="D26" s="400" t="s">
        <v>4900</v>
      </c>
      <c r="E26" s="398" t="s">
        <v>351</v>
      </c>
      <c r="F26" s="398"/>
      <c r="G26" s="365"/>
      <c r="H26" s="367">
        <f>F26*G26</f>
        <v>0</v>
      </c>
      <c r="I26" s="398"/>
      <c r="J26" s="382"/>
      <c r="K26" s="367">
        <f>I26*J26</f>
        <v>0</v>
      </c>
      <c r="L26" s="455"/>
      <c r="M26" s="440"/>
      <c r="N26" s="441"/>
      <c r="O26" s="451"/>
      <c r="P26" s="440"/>
      <c r="Q26" s="441"/>
      <c r="R26" s="451"/>
      <c r="S26" s="440"/>
      <c r="T26" s="441"/>
      <c r="U26" s="451"/>
      <c r="V26" s="440"/>
      <c r="W26" s="441"/>
    </row>
    <row r="27" spans="1:23" ht="28.8" x14ac:dyDescent="0.25">
      <c r="A27" s="392"/>
      <c r="B27" s="392"/>
      <c r="C27" s="393" t="s">
        <v>89</v>
      </c>
      <c r="D27" s="400" t="s">
        <v>4901</v>
      </c>
      <c r="E27" s="398" t="s">
        <v>351</v>
      </c>
      <c r="F27" s="398"/>
      <c r="G27" s="365"/>
      <c r="H27" s="367">
        <f>F27*G27</f>
        <v>0</v>
      </c>
      <c r="I27" s="398"/>
      <c r="J27" s="382"/>
      <c r="K27" s="367">
        <f>I27*J27</f>
        <v>0</v>
      </c>
      <c r="L27" s="455"/>
      <c r="M27" s="440"/>
      <c r="N27" s="441"/>
      <c r="O27" s="451"/>
      <c r="P27" s="440"/>
      <c r="Q27" s="441"/>
      <c r="R27" s="451"/>
      <c r="S27" s="440"/>
      <c r="T27" s="441"/>
      <c r="U27" s="451"/>
      <c r="V27" s="440"/>
      <c r="W27" s="441"/>
    </row>
    <row r="28" spans="1:23" ht="28.8" x14ac:dyDescent="0.25">
      <c r="A28" s="392"/>
      <c r="B28" s="392"/>
      <c r="C28" s="393" t="s">
        <v>17</v>
      </c>
      <c r="D28" s="400" t="s">
        <v>4902</v>
      </c>
      <c r="E28" s="398" t="s">
        <v>351</v>
      </c>
      <c r="F28" s="398"/>
      <c r="G28" s="365"/>
      <c r="H28" s="367">
        <f>F28*G28</f>
        <v>0</v>
      </c>
      <c r="I28" s="398"/>
      <c r="J28" s="382"/>
      <c r="K28" s="367">
        <f>I28*J28</f>
        <v>0</v>
      </c>
      <c r="L28" s="455"/>
      <c r="M28" s="440"/>
      <c r="N28" s="441"/>
      <c r="O28" s="451"/>
      <c r="P28" s="440"/>
      <c r="Q28" s="441"/>
      <c r="R28" s="451"/>
      <c r="S28" s="440"/>
      <c r="T28" s="441"/>
      <c r="U28" s="451"/>
      <c r="V28" s="440"/>
      <c r="W28" s="441"/>
    </row>
    <row r="29" spans="1:23" ht="28.8" x14ac:dyDescent="0.25">
      <c r="A29" s="392"/>
      <c r="B29" s="392"/>
      <c r="C29" s="393" t="s">
        <v>18</v>
      </c>
      <c r="D29" s="400" t="s">
        <v>4903</v>
      </c>
      <c r="E29" s="398" t="s">
        <v>351</v>
      </c>
      <c r="F29" s="398"/>
      <c r="G29" s="365"/>
      <c r="H29" s="367">
        <f>F29*G29</f>
        <v>0</v>
      </c>
      <c r="I29" s="398"/>
      <c r="J29" s="382"/>
      <c r="K29" s="367">
        <f>I29*J29</f>
        <v>0</v>
      </c>
      <c r="L29" s="455"/>
      <c r="M29" s="440"/>
      <c r="N29" s="441"/>
      <c r="O29" s="451"/>
      <c r="P29" s="440"/>
      <c r="Q29" s="441"/>
      <c r="R29" s="451"/>
      <c r="S29" s="440"/>
      <c r="T29" s="441"/>
      <c r="U29" s="451"/>
      <c r="V29" s="440"/>
      <c r="W29" s="441"/>
    </row>
    <row r="30" spans="1:23" ht="57.6" x14ac:dyDescent="0.25">
      <c r="A30" s="392"/>
      <c r="B30" s="392" t="s">
        <v>2809</v>
      </c>
      <c r="C30" s="393"/>
      <c r="D30" s="400" t="s">
        <v>4904</v>
      </c>
      <c r="E30" s="398" t="s">
        <v>0</v>
      </c>
      <c r="F30" s="398"/>
      <c r="G30" s="365"/>
      <c r="H30" s="367">
        <f>F30*G30</f>
        <v>0</v>
      </c>
      <c r="I30" s="398"/>
      <c r="J30" s="382"/>
      <c r="K30" s="367">
        <f>I30*J30</f>
        <v>0</v>
      </c>
      <c r="L30" s="455"/>
      <c r="M30" s="440"/>
      <c r="N30" s="441"/>
      <c r="O30" s="451"/>
      <c r="P30" s="440"/>
      <c r="Q30" s="441"/>
      <c r="R30" s="451"/>
      <c r="S30" s="440"/>
      <c r="T30" s="441"/>
      <c r="U30" s="451"/>
      <c r="V30" s="440"/>
      <c r="W30" s="441"/>
    </row>
    <row r="31" spans="1:23" hidden="1" x14ac:dyDescent="0.25">
      <c r="A31" s="392" t="s">
        <v>2810</v>
      </c>
      <c r="B31" s="392"/>
      <c r="C31" s="393"/>
      <c r="D31" s="402" t="s">
        <v>2811</v>
      </c>
      <c r="E31" s="395"/>
      <c r="F31" s="395"/>
      <c r="G31" s="378"/>
      <c r="H31" s="367"/>
      <c r="I31" s="395"/>
      <c r="J31" s="430"/>
      <c r="K31" s="367"/>
      <c r="L31" s="454"/>
      <c r="M31" s="432"/>
      <c r="N31" s="441"/>
      <c r="O31" s="450"/>
      <c r="P31" s="432"/>
      <c r="Q31" s="441"/>
      <c r="R31" s="450"/>
      <c r="S31" s="432"/>
      <c r="T31" s="441"/>
      <c r="U31" s="450"/>
      <c r="V31" s="432"/>
      <c r="W31" s="441"/>
    </row>
    <row r="32" spans="1:23" ht="28.8" hidden="1" x14ac:dyDescent="0.25">
      <c r="A32" s="392"/>
      <c r="B32" s="392" t="s">
        <v>2812</v>
      </c>
      <c r="C32" s="393"/>
      <c r="D32" s="397" t="s">
        <v>4905</v>
      </c>
      <c r="E32" s="398" t="s">
        <v>0</v>
      </c>
      <c r="F32" s="398"/>
      <c r="G32" s="365"/>
      <c r="H32" s="367">
        <f>F32*G32</f>
        <v>0</v>
      </c>
      <c r="I32" s="398"/>
      <c r="J32" s="382"/>
      <c r="K32" s="367">
        <f>I32*J32</f>
        <v>0</v>
      </c>
      <c r="L32" s="455"/>
      <c r="M32" s="440"/>
      <c r="N32" s="441"/>
      <c r="O32" s="451"/>
      <c r="P32" s="440"/>
      <c r="Q32" s="441"/>
      <c r="R32" s="451"/>
      <c r="S32" s="440"/>
      <c r="T32" s="441"/>
      <c r="U32" s="451"/>
      <c r="V32" s="440"/>
      <c r="W32" s="441"/>
    </row>
    <row r="33" spans="1:23" ht="12.75" hidden="1" customHeight="1" x14ac:dyDescent="0.25">
      <c r="A33" s="392"/>
      <c r="B33" s="392" t="s">
        <v>2813</v>
      </c>
      <c r="C33" s="393"/>
      <c r="D33" s="397" t="s">
        <v>4906</v>
      </c>
      <c r="E33" s="398" t="s">
        <v>0</v>
      </c>
      <c r="F33" s="398"/>
      <c r="G33" s="365"/>
      <c r="H33" s="367">
        <f>F33*G33</f>
        <v>0</v>
      </c>
      <c r="I33" s="398"/>
      <c r="J33" s="382"/>
      <c r="K33" s="367">
        <f>I33*J33</f>
        <v>0</v>
      </c>
      <c r="L33" s="455"/>
      <c r="M33" s="440"/>
      <c r="N33" s="441"/>
      <c r="O33" s="451"/>
      <c r="P33" s="440"/>
      <c r="Q33" s="441"/>
      <c r="R33" s="451"/>
      <c r="S33" s="440"/>
      <c r="T33" s="441"/>
      <c r="U33" s="451"/>
      <c r="V33" s="440"/>
      <c r="W33" s="441"/>
    </row>
    <row r="34" spans="1:23" ht="42.6" hidden="1" x14ac:dyDescent="0.25">
      <c r="A34" s="392"/>
      <c r="B34" s="392" t="s">
        <v>2814</v>
      </c>
      <c r="C34" s="393"/>
      <c r="D34" s="397" t="s">
        <v>4907</v>
      </c>
      <c r="E34" s="398" t="s">
        <v>351</v>
      </c>
      <c r="F34" s="398"/>
      <c r="G34" s="365"/>
      <c r="H34" s="367">
        <f>F34*G34</f>
        <v>0</v>
      </c>
      <c r="I34" s="398"/>
      <c r="J34" s="382"/>
      <c r="K34" s="367">
        <f>I34*J34</f>
        <v>0</v>
      </c>
      <c r="L34" s="455"/>
      <c r="M34" s="440"/>
      <c r="N34" s="441"/>
      <c r="O34" s="451"/>
      <c r="P34" s="440"/>
      <c r="Q34" s="441"/>
      <c r="R34" s="451"/>
      <c r="S34" s="440"/>
      <c r="T34" s="441"/>
      <c r="U34" s="451"/>
      <c r="V34" s="440"/>
      <c r="W34" s="441"/>
    </row>
    <row r="35" spans="1:23" ht="27.6" hidden="1" x14ac:dyDescent="0.25">
      <c r="A35" s="392"/>
      <c r="B35" s="392" t="s">
        <v>2815</v>
      </c>
      <c r="C35" s="393"/>
      <c r="D35" s="397" t="s">
        <v>2816</v>
      </c>
      <c r="E35" s="398" t="s">
        <v>351</v>
      </c>
      <c r="F35" s="398"/>
      <c r="G35" s="365"/>
      <c r="H35" s="367">
        <f>F35*G35</f>
        <v>0</v>
      </c>
      <c r="I35" s="398"/>
      <c r="J35" s="382"/>
      <c r="K35" s="367">
        <f>I35*J35</f>
        <v>0</v>
      </c>
      <c r="L35" s="455"/>
      <c r="M35" s="440"/>
      <c r="N35" s="441"/>
      <c r="O35" s="451"/>
      <c r="P35" s="440"/>
      <c r="Q35" s="441"/>
      <c r="R35" s="451"/>
      <c r="S35" s="440"/>
      <c r="T35" s="441"/>
      <c r="U35" s="451"/>
      <c r="V35" s="440"/>
      <c r="W35" s="441"/>
    </row>
    <row r="36" spans="1:23" ht="26.4" hidden="1" x14ac:dyDescent="0.25">
      <c r="A36" s="392" t="s">
        <v>2817</v>
      </c>
      <c r="B36" s="392"/>
      <c r="C36" s="393"/>
      <c r="D36" s="402" t="s">
        <v>2818</v>
      </c>
      <c r="E36" s="395"/>
      <c r="F36" s="395"/>
      <c r="G36" s="378"/>
      <c r="H36" s="367"/>
      <c r="I36" s="395"/>
      <c r="J36" s="430"/>
      <c r="K36" s="367"/>
      <c r="L36" s="454"/>
      <c r="M36" s="432"/>
      <c r="N36" s="441"/>
      <c r="O36" s="450"/>
      <c r="P36" s="432"/>
      <c r="Q36" s="441"/>
      <c r="R36" s="450"/>
      <c r="S36" s="432"/>
      <c r="T36" s="441"/>
      <c r="U36" s="450"/>
      <c r="V36" s="432"/>
      <c r="W36" s="441"/>
    </row>
    <row r="37" spans="1:23" ht="41.4" hidden="1" x14ac:dyDescent="0.25">
      <c r="A37" s="392"/>
      <c r="B37" s="392" t="s">
        <v>2819</v>
      </c>
      <c r="C37" s="393"/>
      <c r="D37" s="394" t="s">
        <v>2820</v>
      </c>
      <c r="E37" s="398" t="s">
        <v>0</v>
      </c>
      <c r="F37" s="398"/>
      <c r="G37" s="365"/>
      <c r="H37" s="367">
        <f>F37*G37</f>
        <v>0</v>
      </c>
      <c r="I37" s="398"/>
      <c r="J37" s="382"/>
      <c r="K37" s="367">
        <f>I37*J37</f>
        <v>0</v>
      </c>
      <c r="L37" s="455"/>
      <c r="M37" s="440"/>
      <c r="N37" s="441"/>
      <c r="O37" s="451"/>
      <c r="P37" s="440"/>
      <c r="Q37" s="441"/>
      <c r="R37" s="451"/>
      <c r="S37" s="440"/>
      <c r="T37" s="441"/>
      <c r="U37" s="451"/>
      <c r="V37" s="440"/>
      <c r="W37" s="441"/>
    </row>
    <row r="38" spans="1:23" ht="41.4" hidden="1" x14ac:dyDescent="0.25">
      <c r="A38" s="392"/>
      <c r="B38" s="392" t="s">
        <v>2821</v>
      </c>
      <c r="C38" s="393"/>
      <c r="D38" s="397" t="s">
        <v>2822</v>
      </c>
      <c r="E38" s="398" t="s">
        <v>0</v>
      </c>
      <c r="F38" s="398"/>
      <c r="G38" s="365"/>
      <c r="H38" s="367">
        <f>F38*G38</f>
        <v>0</v>
      </c>
      <c r="I38" s="398"/>
      <c r="J38" s="382"/>
      <c r="K38" s="367">
        <f>I38*J38</f>
        <v>0</v>
      </c>
      <c r="L38" s="455"/>
      <c r="M38" s="440"/>
      <c r="N38" s="441"/>
      <c r="O38" s="451"/>
      <c r="P38" s="440"/>
      <c r="Q38" s="441"/>
      <c r="R38" s="451"/>
      <c r="S38" s="440"/>
      <c r="T38" s="441"/>
      <c r="U38" s="451"/>
      <c r="V38" s="440"/>
      <c r="W38" s="441"/>
    </row>
    <row r="39" spans="1:23" ht="26.4" x14ac:dyDescent="0.25">
      <c r="A39" s="392" t="s">
        <v>2823</v>
      </c>
      <c r="B39" s="392"/>
      <c r="C39" s="393"/>
      <c r="D39" s="402" t="s">
        <v>2824</v>
      </c>
      <c r="E39" s="395"/>
      <c r="F39" s="395"/>
      <c r="G39" s="378"/>
      <c r="H39" s="367"/>
      <c r="I39" s="395"/>
      <c r="J39" s="430"/>
      <c r="K39" s="367"/>
      <c r="L39" s="454"/>
      <c r="M39" s="432"/>
      <c r="N39" s="441"/>
      <c r="O39" s="450"/>
      <c r="P39" s="432"/>
      <c r="Q39" s="441"/>
      <c r="R39" s="450"/>
      <c r="S39" s="432"/>
      <c r="T39" s="441"/>
      <c r="U39" s="450"/>
      <c r="V39" s="432"/>
      <c r="W39" s="441"/>
    </row>
    <row r="40" spans="1:23" x14ac:dyDescent="0.25">
      <c r="A40" s="392"/>
      <c r="B40" s="392" t="s">
        <v>2825</v>
      </c>
      <c r="C40" s="393"/>
      <c r="D40" s="397" t="s">
        <v>2826</v>
      </c>
      <c r="E40" s="398" t="s">
        <v>351</v>
      </c>
      <c r="F40" s="398">
        <v>40</v>
      </c>
      <c r="G40" s="399">
        <v>200</v>
      </c>
      <c r="H40" s="367">
        <f>F40*G40</f>
        <v>8000</v>
      </c>
      <c r="I40" s="398"/>
      <c r="J40" s="411">
        <v>200</v>
      </c>
      <c r="K40" s="367">
        <f>I40*J40</f>
        <v>0</v>
      </c>
      <c r="L40" s="455"/>
      <c r="M40" s="417"/>
      <c r="N40" s="441"/>
      <c r="O40" s="451"/>
      <c r="P40" s="417"/>
      <c r="Q40" s="441"/>
      <c r="R40" s="451"/>
      <c r="S40" s="417"/>
      <c r="T40" s="441"/>
      <c r="U40" s="451"/>
      <c r="V40" s="417"/>
      <c r="W40" s="441"/>
    </row>
    <row r="41" spans="1:23" ht="14.4" hidden="1" x14ac:dyDescent="0.25">
      <c r="A41" s="392"/>
      <c r="B41" s="392" t="s">
        <v>2827</v>
      </c>
      <c r="C41" s="393"/>
      <c r="D41" s="397" t="s">
        <v>4908</v>
      </c>
      <c r="E41" s="398" t="s">
        <v>351</v>
      </c>
      <c r="F41" s="398"/>
      <c r="G41" s="365"/>
      <c r="H41" s="367">
        <f>F41*G41</f>
        <v>0</v>
      </c>
      <c r="I41" s="398"/>
      <c r="J41" s="382"/>
      <c r="K41" s="367">
        <f>I41*J41</f>
        <v>0</v>
      </c>
      <c r="L41" s="455"/>
      <c r="M41" s="440"/>
      <c r="N41" s="441"/>
      <c r="O41" s="451"/>
      <c r="P41" s="440"/>
      <c r="Q41" s="441"/>
      <c r="R41" s="451"/>
      <c r="S41" s="440"/>
      <c r="T41" s="441"/>
      <c r="U41" s="451"/>
      <c r="V41" s="440"/>
      <c r="W41" s="441"/>
    </row>
    <row r="42" spans="1:23" ht="41.4" hidden="1" x14ac:dyDescent="0.25">
      <c r="A42" s="392"/>
      <c r="B42" s="392" t="s">
        <v>2828</v>
      </c>
      <c r="C42" s="393"/>
      <c r="D42" s="397" t="s">
        <v>4909</v>
      </c>
      <c r="E42" s="398" t="s">
        <v>351</v>
      </c>
      <c r="F42" s="398"/>
      <c r="G42" s="365"/>
      <c r="H42" s="367">
        <f>F42*G42</f>
        <v>0</v>
      </c>
      <c r="I42" s="398"/>
      <c r="J42" s="382"/>
      <c r="K42" s="367">
        <f>I42*J42</f>
        <v>0</v>
      </c>
      <c r="L42" s="455"/>
      <c r="M42" s="440"/>
      <c r="N42" s="441"/>
      <c r="O42" s="451"/>
      <c r="P42" s="440"/>
      <c r="Q42" s="441"/>
      <c r="R42" s="451"/>
      <c r="S42" s="440"/>
      <c r="T42" s="441"/>
      <c r="U42" s="451"/>
      <c r="V42" s="440"/>
      <c r="W42" s="441"/>
    </row>
    <row r="43" spans="1:23" x14ac:dyDescent="0.25">
      <c r="A43" s="392" t="s">
        <v>2829</v>
      </c>
      <c r="B43" s="392"/>
      <c r="C43" s="393"/>
      <c r="D43" s="402" t="s">
        <v>2830</v>
      </c>
      <c r="E43" s="395"/>
      <c r="F43" s="395"/>
      <c r="G43" s="378"/>
      <c r="H43" s="367"/>
      <c r="I43" s="395"/>
      <c r="J43" s="430"/>
      <c r="K43" s="367"/>
      <c r="L43" s="454"/>
      <c r="M43" s="432"/>
      <c r="N43" s="441"/>
      <c r="O43" s="450"/>
      <c r="P43" s="432"/>
      <c r="Q43" s="441"/>
      <c r="R43" s="450"/>
      <c r="S43" s="432"/>
      <c r="T43" s="441"/>
      <c r="U43" s="450"/>
      <c r="V43" s="432"/>
      <c r="W43" s="441"/>
    </row>
    <row r="44" spans="1:23" x14ac:dyDescent="0.25">
      <c r="A44" s="392"/>
      <c r="B44" s="392" t="s">
        <v>2831</v>
      </c>
      <c r="C44" s="393"/>
      <c r="D44" s="397" t="s">
        <v>2832</v>
      </c>
      <c r="E44" s="398" t="s">
        <v>351</v>
      </c>
      <c r="F44" s="398">
        <v>90</v>
      </c>
      <c r="G44" s="401">
        <v>30</v>
      </c>
      <c r="H44" s="367">
        <f>F44*G44</f>
        <v>2700</v>
      </c>
      <c r="I44" s="398"/>
      <c r="J44" s="382">
        <v>30</v>
      </c>
      <c r="K44" s="367">
        <f>I44*J44</f>
        <v>0</v>
      </c>
      <c r="L44" s="455"/>
      <c r="M44" s="440"/>
      <c r="N44" s="441"/>
      <c r="O44" s="451"/>
      <c r="P44" s="440"/>
      <c r="Q44" s="441"/>
      <c r="R44" s="451"/>
      <c r="S44" s="440"/>
      <c r="T44" s="441"/>
      <c r="U44" s="451"/>
      <c r="V44" s="440"/>
      <c r="W44" s="441"/>
    </row>
    <row r="45" spans="1:23" x14ac:dyDescent="0.25">
      <c r="A45" s="392"/>
      <c r="B45" s="392" t="s">
        <v>2833</v>
      </c>
      <c r="C45" s="393"/>
      <c r="D45" s="397" t="s">
        <v>2834</v>
      </c>
      <c r="E45" s="398" t="s">
        <v>351</v>
      </c>
      <c r="F45" s="398">
        <v>90</v>
      </c>
      <c r="G45" s="401"/>
      <c r="H45" s="367">
        <f>F45*G45</f>
        <v>0</v>
      </c>
      <c r="I45" s="398"/>
      <c r="J45" s="382"/>
      <c r="K45" s="367">
        <f>I45*J45</f>
        <v>0</v>
      </c>
      <c r="L45" s="455"/>
      <c r="M45" s="440"/>
      <c r="N45" s="441"/>
      <c r="O45" s="451"/>
      <c r="P45" s="440"/>
      <c r="Q45" s="441"/>
      <c r="R45" s="451"/>
      <c r="S45" s="440"/>
      <c r="T45" s="441"/>
      <c r="U45" s="451"/>
      <c r="V45" s="440"/>
      <c r="W45" s="441"/>
    </row>
    <row r="46" spans="1:23" hidden="1" x14ac:dyDescent="0.25">
      <c r="A46" s="392" t="s">
        <v>2835</v>
      </c>
      <c r="B46" s="392"/>
      <c r="C46" s="393"/>
      <c r="D46" s="402" t="s">
        <v>2836</v>
      </c>
      <c r="E46" s="398" t="s">
        <v>0</v>
      </c>
      <c r="F46" s="398"/>
      <c r="G46" s="401">
        <v>60</v>
      </c>
      <c r="H46" s="367">
        <f>F46*G46</f>
        <v>0</v>
      </c>
      <c r="I46" s="398"/>
      <c r="J46" s="382">
        <v>60</v>
      </c>
      <c r="K46" s="367">
        <f>I46*J46</f>
        <v>0</v>
      </c>
      <c r="L46" s="455"/>
      <c r="M46" s="440"/>
      <c r="N46" s="441"/>
      <c r="O46" s="451"/>
      <c r="P46" s="440"/>
      <c r="Q46" s="441"/>
      <c r="R46" s="451"/>
      <c r="S46" s="440"/>
      <c r="T46" s="441"/>
      <c r="U46" s="451"/>
      <c r="V46" s="440"/>
      <c r="W46" s="441"/>
    </row>
    <row r="47" spans="1:23" hidden="1" x14ac:dyDescent="0.25">
      <c r="A47" s="392" t="s">
        <v>2837</v>
      </c>
      <c r="B47" s="392"/>
      <c r="C47" s="393"/>
      <c r="D47" s="402" t="s">
        <v>4910</v>
      </c>
      <c r="E47" s="398"/>
      <c r="F47" s="398"/>
      <c r="G47" s="365"/>
      <c r="H47" s="367"/>
      <c r="I47" s="398"/>
      <c r="J47" s="382"/>
      <c r="K47" s="367"/>
      <c r="L47" s="455"/>
      <c r="M47" s="440"/>
      <c r="N47" s="441"/>
      <c r="O47" s="451"/>
      <c r="P47" s="440"/>
      <c r="Q47" s="441"/>
      <c r="R47" s="451"/>
      <c r="S47" s="440"/>
      <c r="T47" s="441"/>
      <c r="U47" s="451"/>
      <c r="V47" s="440"/>
      <c r="W47" s="441"/>
    </row>
    <row r="48" spans="1:23" hidden="1" x14ac:dyDescent="0.25">
      <c r="A48" s="392"/>
      <c r="B48" s="392" t="s">
        <v>2838</v>
      </c>
      <c r="C48" s="393"/>
      <c r="D48" s="397" t="s">
        <v>2839</v>
      </c>
      <c r="E48" s="398" t="s">
        <v>0</v>
      </c>
      <c r="F48" s="398"/>
      <c r="G48" s="399">
        <v>95</v>
      </c>
      <c r="H48" s="367">
        <f>F48*G48</f>
        <v>0</v>
      </c>
      <c r="I48" s="398"/>
      <c r="J48" s="411">
        <v>95</v>
      </c>
      <c r="K48" s="367">
        <f>I48*J48</f>
        <v>0</v>
      </c>
      <c r="L48" s="455"/>
      <c r="M48" s="417"/>
      <c r="N48" s="441"/>
      <c r="O48" s="451"/>
      <c r="P48" s="417"/>
      <c r="Q48" s="441"/>
      <c r="R48" s="451"/>
      <c r="S48" s="417"/>
      <c r="T48" s="441"/>
      <c r="U48" s="451"/>
      <c r="V48" s="417"/>
      <c r="W48" s="441"/>
    </row>
    <row r="49" spans="1:23" ht="26.4" hidden="1" x14ac:dyDescent="0.25">
      <c r="A49" s="392" t="s">
        <v>2840</v>
      </c>
      <c r="B49" s="392"/>
      <c r="C49" s="393"/>
      <c r="D49" s="402" t="s">
        <v>2841</v>
      </c>
      <c r="E49" s="395"/>
      <c r="F49" s="395"/>
      <c r="G49" s="378"/>
      <c r="H49" s="367"/>
      <c r="I49" s="395"/>
      <c r="J49" s="430"/>
      <c r="K49" s="367"/>
      <c r="L49" s="454"/>
      <c r="M49" s="432"/>
      <c r="N49" s="441"/>
      <c r="O49" s="450"/>
      <c r="P49" s="432"/>
      <c r="Q49" s="441"/>
      <c r="R49" s="450"/>
      <c r="S49" s="432"/>
      <c r="T49" s="441"/>
      <c r="U49" s="450"/>
      <c r="V49" s="432"/>
      <c r="W49" s="441"/>
    </row>
    <row r="50" spans="1:23" hidden="1" x14ac:dyDescent="0.25">
      <c r="A50" s="392"/>
      <c r="B50" s="392" t="s">
        <v>2842</v>
      </c>
      <c r="C50" s="393"/>
      <c r="D50" s="397" t="s">
        <v>2843</v>
      </c>
      <c r="E50" s="398" t="s">
        <v>0</v>
      </c>
      <c r="F50" s="398"/>
      <c r="G50" s="399">
        <v>125</v>
      </c>
      <c r="H50" s="367">
        <f>F50*G50</f>
        <v>0</v>
      </c>
      <c r="I50" s="398"/>
      <c r="J50" s="411">
        <v>125</v>
      </c>
      <c r="K50" s="367">
        <f>I50*J50</f>
        <v>0</v>
      </c>
      <c r="L50" s="455"/>
      <c r="M50" s="417"/>
      <c r="N50" s="441"/>
      <c r="O50" s="451"/>
      <c r="P50" s="417"/>
      <c r="Q50" s="441"/>
      <c r="R50" s="451"/>
      <c r="S50" s="417"/>
      <c r="T50" s="441"/>
      <c r="U50" s="451"/>
      <c r="V50" s="417"/>
      <c r="W50" s="441"/>
    </row>
    <row r="51" spans="1:23" hidden="1" x14ac:dyDescent="0.25">
      <c r="A51" s="392"/>
      <c r="B51" s="392" t="s">
        <v>2844</v>
      </c>
      <c r="C51" s="393"/>
      <c r="D51" s="397" t="s">
        <v>2845</v>
      </c>
      <c r="E51" s="398" t="s">
        <v>0</v>
      </c>
      <c r="F51" s="398"/>
      <c r="G51" s="365"/>
      <c r="H51" s="367">
        <f>F51*G51</f>
        <v>0</v>
      </c>
      <c r="I51" s="398"/>
      <c r="J51" s="382"/>
      <c r="K51" s="367">
        <f>I51*J51</f>
        <v>0</v>
      </c>
      <c r="L51" s="455"/>
      <c r="M51" s="440"/>
      <c r="N51" s="441"/>
      <c r="O51" s="451"/>
      <c r="P51" s="440"/>
      <c r="Q51" s="441"/>
      <c r="R51" s="451"/>
      <c r="S51" s="440"/>
      <c r="T51" s="441"/>
      <c r="U51" s="451"/>
      <c r="V51" s="440"/>
      <c r="W51" s="441"/>
    </row>
    <row r="52" spans="1:23" ht="41.4" hidden="1" x14ac:dyDescent="0.25">
      <c r="A52" s="392"/>
      <c r="B52" s="392" t="s">
        <v>2846</v>
      </c>
      <c r="C52" s="393"/>
      <c r="D52" s="397" t="s">
        <v>2847</v>
      </c>
      <c r="E52" s="398" t="s">
        <v>0</v>
      </c>
      <c r="F52" s="398"/>
      <c r="G52" s="401">
        <v>250</v>
      </c>
      <c r="H52" s="367">
        <f>F52*G52</f>
        <v>0</v>
      </c>
      <c r="I52" s="398"/>
      <c r="J52" s="382">
        <v>250</v>
      </c>
      <c r="K52" s="367">
        <f>I52*J52</f>
        <v>0</v>
      </c>
      <c r="L52" s="455"/>
      <c r="M52" s="440"/>
      <c r="N52" s="441"/>
      <c r="O52" s="451"/>
      <c r="P52" s="440"/>
      <c r="Q52" s="441"/>
      <c r="R52" s="451"/>
      <c r="S52" s="440"/>
      <c r="T52" s="441"/>
      <c r="U52" s="451"/>
      <c r="V52" s="440"/>
      <c r="W52" s="441"/>
    </row>
    <row r="53" spans="1:23" ht="26.4" hidden="1" x14ac:dyDescent="0.25">
      <c r="A53" s="392" t="s">
        <v>2848</v>
      </c>
      <c r="B53" s="392"/>
      <c r="C53" s="393"/>
      <c r="D53" s="402" t="s">
        <v>2849</v>
      </c>
      <c r="E53" s="395"/>
      <c r="F53" s="395"/>
      <c r="G53" s="378"/>
      <c r="H53" s="367"/>
      <c r="I53" s="395"/>
      <c r="J53" s="430"/>
      <c r="K53" s="367"/>
      <c r="L53" s="454"/>
      <c r="M53" s="432"/>
      <c r="N53" s="441"/>
      <c r="O53" s="450"/>
      <c r="P53" s="432"/>
      <c r="Q53" s="441"/>
      <c r="R53" s="450"/>
      <c r="S53" s="432"/>
      <c r="T53" s="441"/>
      <c r="U53" s="450"/>
      <c r="V53" s="432"/>
      <c r="W53" s="441"/>
    </row>
    <row r="54" spans="1:23" ht="12.75" hidden="1" customHeight="1" x14ac:dyDescent="0.25">
      <c r="A54" s="392"/>
      <c r="B54" s="392" t="s">
        <v>2850</v>
      </c>
      <c r="C54" s="393"/>
      <c r="D54" s="397" t="s">
        <v>2851</v>
      </c>
      <c r="E54" s="398" t="s">
        <v>351</v>
      </c>
      <c r="F54" s="398"/>
      <c r="G54" s="401">
        <v>1800</v>
      </c>
      <c r="H54" s="367">
        <f t="shared" ref="H54:H59" si="3">F54*G54</f>
        <v>0</v>
      </c>
      <c r="I54" s="398"/>
      <c r="J54" s="382">
        <v>1800</v>
      </c>
      <c r="K54" s="367">
        <f t="shared" ref="K54:K59" si="4">I54*J54</f>
        <v>0</v>
      </c>
      <c r="L54" s="455"/>
      <c r="M54" s="440"/>
      <c r="N54" s="441"/>
      <c r="O54" s="451"/>
      <c r="P54" s="440"/>
      <c r="Q54" s="441"/>
      <c r="R54" s="451"/>
      <c r="S54" s="440"/>
      <c r="T54" s="441"/>
      <c r="U54" s="451"/>
      <c r="V54" s="440"/>
      <c r="W54" s="441"/>
    </row>
    <row r="55" spans="1:23" ht="12.75" hidden="1" customHeight="1" x14ac:dyDescent="0.25">
      <c r="A55" s="392"/>
      <c r="B55" s="392" t="s">
        <v>2852</v>
      </c>
      <c r="C55" s="393"/>
      <c r="D55" s="397" t="s">
        <v>2853</v>
      </c>
      <c r="E55" s="398" t="s">
        <v>351</v>
      </c>
      <c r="F55" s="398"/>
      <c r="G55" s="399">
        <v>450</v>
      </c>
      <c r="H55" s="367">
        <f t="shared" si="3"/>
        <v>0</v>
      </c>
      <c r="I55" s="398"/>
      <c r="J55" s="411">
        <v>450</v>
      </c>
      <c r="K55" s="367">
        <f t="shared" si="4"/>
        <v>0</v>
      </c>
      <c r="L55" s="455"/>
      <c r="M55" s="417"/>
      <c r="N55" s="441"/>
      <c r="O55" s="451"/>
      <c r="P55" s="417"/>
      <c r="Q55" s="441"/>
      <c r="R55" s="451"/>
      <c r="S55" s="417"/>
      <c r="T55" s="441"/>
      <c r="U55" s="451"/>
      <c r="V55" s="417"/>
      <c r="W55" s="441"/>
    </row>
    <row r="56" spans="1:23" ht="12.75" hidden="1" customHeight="1" x14ac:dyDescent="0.25">
      <c r="A56" s="392"/>
      <c r="B56" s="392" t="s">
        <v>2854</v>
      </c>
      <c r="C56" s="393"/>
      <c r="D56" s="397" t="s">
        <v>2855</v>
      </c>
      <c r="E56" s="398" t="s">
        <v>351</v>
      </c>
      <c r="F56" s="398"/>
      <c r="G56" s="401">
        <v>1800</v>
      </c>
      <c r="H56" s="367">
        <f t="shared" si="3"/>
        <v>0</v>
      </c>
      <c r="I56" s="398"/>
      <c r="J56" s="382">
        <v>1800</v>
      </c>
      <c r="K56" s="367">
        <f t="shared" si="4"/>
        <v>0</v>
      </c>
      <c r="L56" s="455"/>
      <c r="M56" s="440"/>
      <c r="N56" s="441"/>
      <c r="O56" s="451"/>
      <c r="P56" s="440"/>
      <c r="Q56" s="441"/>
      <c r="R56" s="451"/>
      <c r="S56" s="440"/>
      <c r="T56" s="441"/>
      <c r="U56" s="451"/>
      <c r="V56" s="440"/>
      <c r="W56" s="441"/>
    </row>
    <row r="57" spans="1:23" ht="12.75" hidden="1" customHeight="1" x14ac:dyDescent="0.25">
      <c r="A57" s="392"/>
      <c r="B57" s="392" t="s">
        <v>2856</v>
      </c>
      <c r="C57" s="393"/>
      <c r="D57" s="397" t="s">
        <v>2857</v>
      </c>
      <c r="E57" s="398" t="s">
        <v>351</v>
      </c>
      <c r="F57" s="398"/>
      <c r="G57" s="401">
        <v>1800</v>
      </c>
      <c r="H57" s="367">
        <f t="shared" si="3"/>
        <v>0</v>
      </c>
      <c r="I57" s="398"/>
      <c r="J57" s="382">
        <v>1800</v>
      </c>
      <c r="K57" s="367">
        <f t="shared" si="4"/>
        <v>0</v>
      </c>
      <c r="L57" s="455"/>
      <c r="M57" s="440"/>
      <c r="N57" s="441"/>
      <c r="O57" s="451"/>
      <c r="P57" s="440"/>
      <c r="Q57" s="441"/>
      <c r="R57" s="451"/>
      <c r="S57" s="440"/>
      <c r="T57" s="441"/>
      <c r="U57" s="451"/>
      <c r="V57" s="440"/>
      <c r="W57" s="441"/>
    </row>
    <row r="58" spans="1:23" ht="12.75" hidden="1" customHeight="1" x14ac:dyDescent="0.25">
      <c r="A58" s="392"/>
      <c r="B58" s="392" t="s">
        <v>2858</v>
      </c>
      <c r="C58" s="393"/>
      <c r="D58" s="397" t="s">
        <v>2859</v>
      </c>
      <c r="E58" s="398" t="s">
        <v>351</v>
      </c>
      <c r="F58" s="398"/>
      <c r="G58" s="401">
        <v>1800</v>
      </c>
      <c r="H58" s="367">
        <f t="shared" si="3"/>
        <v>0</v>
      </c>
      <c r="I58" s="398"/>
      <c r="J58" s="382">
        <v>1800</v>
      </c>
      <c r="K58" s="367">
        <f t="shared" si="4"/>
        <v>0</v>
      </c>
      <c r="L58" s="455"/>
      <c r="M58" s="440"/>
      <c r="N58" s="441"/>
      <c r="O58" s="451"/>
      <c r="P58" s="440"/>
      <c r="Q58" s="441"/>
      <c r="R58" s="451"/>
      <c r="S58" s="440"/>
      <c r="T58" s="441"/>
      <c r="U58" s="451"/>
      <c r="V58" s="440"/>
      <c r="W58" s="441"/>
    </row>
    <row r="59" spans="1:23" ht="41.4" hidden="1" x14ac:dyDescent="0.25">
      <c r="A59" s="392"/>
      <c r="B59" s="392" t="s">
        <v>2860</v>
      </c>
      <c r="C59" s="393"/>
      <c r="D59" s="397" t="s">
        <v>4911</v>
      </c>
      <c r="E59" s="398" t="s">
        <v>351</v>
      </c>
      <c r="F59" s="398"/>
      <c r="G59" s="365"/>
      <c r="H59" s="367">
        <f t="shared" si="3"/>
        <v>0</v>
      </c>
      <c r="I59" s="398"/>
      <c r="J59" s="382"/>
      <c r="K59" s="367">
        <f t="shared" si="4"/>
        <v>0</v>
      </c>
      <c r="L59" s="455"/>
      <c r="M59" s="440"/>
      <c r="N59" s="441"/>
      <c r="O59" s="451"/>
      <c r="P59" s="440"/>
      <c r="Q59" s="441"/>
      <c r="R59" s="451"/>
      <c r="S59" s="440"/>
      <c r="T59" s="441"/>
      <c r="U59" s="451"/>
      <c r="V59" s="440"/>
      <c r="W59" s="441"/>
    </row>
    <row r="60" spans="1:23" ht="26.4" hidden="1" x14ac:dyDescent="0.25">
      <c r="A60" s="392" t="s">
        <v>2861</v>
      </c>
      <c r="B60" s="392"/>
      <c r="C60" s="393"/>
      <c r="D60" s="402" t="s">
        <v>2862</v>
      </c>
      <c r="E60" s="395"/>
      <c r="F60" s="395"/>
      <c r="G60" s="378"/>
      <c r="H60" s="367"/>
      <c r="I60" s="395"/>
      <c r="J60" s="430"/>
      <c r="K60" s="367"/>
      <c r="L60" s="454"/>
      <c r="M60" s="432"/>
      <c r="N60" s="441"/>
      <c r="O60" s="450"/>
      <c r="P60" s="432"/>
      <c r="Q60" s="441"/>
      <c r="R60" s="450"/>
      <c r="S60" s="432"/>
      <c r="T60" s="441"/>
      <c r="U60" s="450"/>
      <c r="V60" s="432"/>
      <c r="W60" s="441"/>
    </row>
    <row r="61" spans="1:23" ht="12.75" hidden="1" customHeight="1" x14ac:dyDescent="0.25">
      <c r="A61" s="392"/>
      <c r="B61" s="392" t="s">
        <v>2863</v>
      </c>
      <c r="C61" s="393"/>
      <c r="D61" s="397" t="s">
        <v>2864</v>
      </c>
      <c r="E61" s="398" t="s">
        <v>351</v>
      </c>
      <c r="F61" s="398"/>
      <c r="G61" s="399">
        <v>650</v>
      </c>
      <c r="H61" s="367">
        <f t="shared" ref="H61:H67" si="5">F61*G61</f>
        <v>0</v>
      </c>
      <c r="I61" s="398"/>
      <c r="J61" s="411">
        <v>650</v>
      </c>
      <c r="K61" s="367">
        <f t="shared" ref="K61:K67" si="6">I61*J61</f>
        <v>0</v>
      </c>
      <c r="L61" s="455"/>
      <c r="M61" s="417"/>
      <c r="N61" s="441"/>
      <c r="O61" s="451"/>
      <c r="P61" s="417"/>
      <c r="Q61" s="441"/>
      <c r="R61" s="451"/>
      <c r="S61" s="417"/>
      <c r="T61" s="441"/>
      <c r="U61" s="451"/>
      <c r="V61" s="417"/>
      <c r="W61" s="441"/>
    </row>
    <row r="62" spans="1:23" ht="12.75" hidden="1" customHeight="1" x14ac:dyDescent="0.25">
      <c r="A62" s="392"/>
      <c r="B62" s="392" t="s">
        <v>2865</v>
      </c>
      <c r="C62" s="393"/>
      <c r="D62" s="397" t="s">
        <v>2866</v>
      </c>
      <c r="E62" s="398" t="s">
        <v>351</v>
      </c>
      <c r="F62" s="398"/>
      <c r="G62" s="399">
        <v>200</v>
      </c>
      <c r="H62" s="367">
        <f t="shared" si="5"/>
        <v>0</v>
      </c>
      <c r="I62" s="398"/>
      <c r="J62" s="411">
        <v>200</v>
      </c>
      <c r="K62" s="367">
        <f t="shared" si="6"/>
        <v>0</v>
      </c>
      <c r="L62" s="455"/>
      <c r="M62" s="417"/>
      <c r="N62" s="441"/>
      <c r="O62" s="451"/>
      <c r="P62" s="417"/>
      <c r="Q62" s="441"/>
      <c r="R62" s="451"/>
      <c r="S62" s="417"/>
      <c r="T62" s="441"/>
      <c r="U62" s="451"/>
      <c r="V62" s="417"/>
      <c r="W62" s="441"/>
    </row>
    <row r="63" spans="1:23" ht="12.75" hidden="1" customHeight="1" x14ac:dyDescent="0.25">
      <c r="A63" s="392"/>
      <c r="B63" s="392" t="s">
        <v>2867</v>
      </c>
      <c r="C63" s="393"/>
      <c r="D63" s="397" t="s">
        <v>2868</v>
      </c>
      <c r="E63" s="398" t="s">
        <v>351</v>
      </c>
      <c r="F63" s="398"/>
      <c r="G63" s="365"/>
      <c r="H63" s="367">
        <f t="shared" si="5"/>
        <v>0</v>
      </c>
      <c r="I63" s="398"/>
      <c r="J63" s="382"/>
      <c r="K63" s="367">
        <f t="shared" si="6"/>
        <v>0</v>
      </c>
      <c r="L63" s="455"/>
      <c r="M63" s="440"/>
      <c r="N63" s="441"/>
      <c r="O63" s="451"/>
      <c r="P63" s="440"/>
      <c r="Q63" s="441"/>
      <c r="R63" s="451"/>
      <c r="S63" s="440"/>
      <c r="T63" s="441"/>
      <c r="U63" s="451"/>
      <c r="V63" s="440"/>
      <c r="W63" s="441"/>
    </row>
    <row r="64" spans="1:23" ht="12.75" hidden="1" customHeight="1" x14ac:dyDescent="0.25">
      <c r="A64" s="392"/>
      <c r="B64" s="392" t="s">
        <v>2869</v>
      </c>
      <c r="C64" s="393"/>
      <c r="D64" s="400" t="s">
        <v>2830</v>
      </c>
      <c r="E64" s="398" t="s">
        <v>351</v>
      </c>
      <c r="F64" s="398"/>
      <c r="G64" s="401">
        <v>30</v>
      </c>
      <c r="H64" s="367">
        <f t="shared" si="5"/>
        <v>0</v>
      </c>
      <c r="I64" s="398"/>
      <c r="J64" s="382">
        <v>30</v>
      </c>
      <c r="K64" s="367">
        <f t="shared" si="6"/>
        <v>0</v>
      </c>
      <c r="L64" s="455"/>
      <c r="M64" s="440"/>
      <c r="N64" s="441"/>
      <c r="O64" s="451"/>
      <c r="P64" s="440"/>
      <c r="Q64" s="441"/>
      <c r="R64" s="451"/>
      <c r="S64" s="440"/>
      <c r="T64" s="441"/>
      <c r="U64" s="451"/>
      <c r="V64" s="440"/>
      <c r="W64" s="441"/>
    </row>
    <row r="65" spans="1:23" ht="12.75" hidden="1" customHeight="1" x14ac:dyDescent="0.25">
      <c r="A65" s="392"/>
      <c r="B65" s="392" t="s">
        <v>2870</v>
      </c>
      <c r="C65" s="393"/>
      <c r="D65" s="397" t="s">
        <v>2871</v>
      </c>
      <c r="E65" s="398" t="s">
        <v>351</v>
      </c>
      <c r="F65" s="398"/>
      <c r="G65" s="401">
        <v>30</v>
      </c>
      <c r="H65" s="367">
        <f t="shared" si="5"/>
        <v>0</v>
      </c>
      <c r="I65" s="398"/>
      <c r="J65" s="382">
        <v>30</v>
      </c>
      <c r="K65" s="367">
        <f t="shared" si="6"/>
        <v>0</v>
      </c>
      <c r="L65" s="455"/>
      <c r="M65" s="440"/>
      <c r="N65" s="441"/>
      <c r="O65" s="451"/>
      <c r="P65" s="440"/>
      <c r="Q65" s="441"/>
      <c r="R65" s="451"/>
      <c r="S65" s="440"/>
      <c r="T65" s="441"/>
      <c r="U65" s="451"/>
      <c r="V65" s="440"/>
      <c r="W65" s="441"/>
    </row>
    <row r="66" spans="1:23" ht="27.6" hidden="1" x14ac:dyDescent="0.25">
      <c r="A66" s="392"/>
      <c r="B66" s="392" t="s">
        <v>2872</v>
      </c>
      <c r="C66" s="393"/>
      <c r="D66" s="397" t="s">
        <v>2873</v>
      </c>
      <c r="E66" s="398" t="s">
        <v>351</v>
      </c>
      <c r="F66" s="398"/>
      <c r="G66" s="401">
        <v>50</v>
      </c>
      <c r="H66" s="367">
        <f t="shared" si="5"/>
        <v>0</v>
      </c>
      <c r="I66" s="398"/>
      <c r="J66" s="382">
        <v>50</v>
      </c>
      <c r="K66" s="367">
        <f t="shared" si="6"/>
        <v>0</v>
      </c>
      <c r="L66" s="455"/>
      <c r="M66" s="440"/>
      <c r="N66" s="441"/>
      <c r="O66" s="451"/>
      <c r="P66" s="440"/>
      <c r="Q66" s="441"/>
      <c r="R66" s="451"/>
      <c r="S66" s="440"/>
      <c r="T66" s="441"/>
      <c r="U66" s="451"/>
      <c r="V66" s="440"/>
      <c r="W66" s="441"/>
    </row>
    <row r="67" spans="1:23" ht="27.6" hidden="1" x14ac:dyDescent="0.25">
      <c r="A67" s="392"/>
      <c r="B67" s="392" t="s">
        <v>2874</v>
      </c>
      <c r="C67" s="393"/>
      <c r="D67" s="397" t="s">
        <v>2875</v>
      </c>
      <c r="E67" s="398" t="s">
        <v>351</v>
      </c>
      <c r="F67" s="398"/>
      <c r="G67" s="401">
        <v>75</v>
      </c>
      <c r="H67" s="367">
        <f t="shared" si="5"/>
        <v>0</v>
      </c>
      <c r="I67" s="398"/>
      <c r="J67" s="382">
        <v>75</v>
      </c>
      <c r="K67" s="367">
        <f t="shared" si="6"/>
        <v>0</v>
      </c>
      <c r="L67" s="455"/>
      <c r="M67" s="440"/>
      <c r="N67" s="441"/>
      <c r="O67" s="451"/>
      <c r="P67" s="440"/>
      <c r="Q67" s="441"/>
      <c r="R67" s="451"/>
      <c r="S67" s="440"/>
      <c r="T67" s="441"/>
      <c r="U67" s="451"/>
      <c r="V67" s="440"/>
      <c r="W67" s="441"/>
    </row>
    <row r="68" spans="1:23" ht="12.75" hidden="1" customHeight="1" x14ac:dyDescent="0.25">
      <c r="A68" s="392"/>
      <c r="B68" s="392" t="s">
        <v>2876</v>
      </c>
      <c r="C68" s="393"/>
      <c r="D68" s="397" t="s">
        <v>4912</v>
      </c>
      <c r="E68" s="398" t="s">
        <v>351</v>
      </c>
      <c r="F68" s="398"/>
      <c r="G68" s="365"/>
      <c r="H68" s="367">
        <f t="shared" ref="H68" si="7">C68*G68</f>
        <v>0</v>
      </c>
      <c r="I68" s="398"/>
      <c r="J68" s="382"/>
      <c r="K68" s="367">
        <f t="shared" ref="K68" si="8">F68*J68</f>
        <v>0</v>
      </c>
      <c r="L68" s="455"/>
      <c r="M68" s="440"/>
      <c r="N68" s="441"/>
      <c r="O68" s="451"/>
      <c r="P68" s="440"/>
      <c r="Q68" s="441"/>
      <c r="R68" s="451"/>
      <c r="S68" s="440"/>
      <c r="T68" s="441"/>
      <c r="U68" s="451"/>
      <c r="V68" s="440"/>
      <c r="W68" s="441"/>
    </row>
    <row r="69" spans="1:23" ht="39.6" hidden="1" x14ac:dyDescent="0.25">
      <c r="A69" s="392" t="s">
        <v>2877</v>
      </c>
      <c r="B69" s="392"/>
      <c r="C69" s="393"/>
      <c r="D69" s="402" t="s">
        <v>2878</v>
      </c>
      <c r="E69" s="398" t="s">
        <v>351</v>
      </c>
      <c r="F69" s="398"/>
      <c r="G69" s="365"/>
      <c r="H69" s="367">
        <f t="shared" ref="H69:H75" si="9">F69*G69</f>
        <v>0</v>
      </c>
      <c r="I69" s="398"/>
      <c r="J69" s="382"/>
      <c r="K69" s="367">
        <f t="shared" ref="K69:K75" si="10">I69*J69</f>
        <v>0</v>
      </c>
      <c r="L69" s="455"/>
      <c r="M69" s="440"/>
      <c r="N69" s="441"/>
      <c r="O69" s="451"/>
      <c r="P69" s="440"/>
      <c r="Q69" s="441"/>
      <c r="R69" s="451"/>
      <c r="S69" s="440"/>
      <c r="T69" s="441"/>
      <c r="U69" s="451"/>
      <c r="V69" s="440"/>
      <c r="W69" s="441"/>
    </row>
    <row r="70" spans="1:23" ht="26.4" hidden="1" x14ac:dyDescent="0.25">
      <c r="A70" s="392" t="s">
        <v>2879</v>
      </c>
      <c r="B70" s="392"/>
      <c r="C70" s="393"/>
      <c r="D70" s="402" t="s">
        <v>2880</v>
      </c>
      <c r="E70" s="398" t="s">
        <v>351</v>
      </c>
      <c r="F70" s="398"/>
      <c r="G70" s="365"/>
      <c r="H70" s="367">
        <f t="shared" si="9"/>
        <v>0</v>
      </c>
      <c r="I70" s="398"/>
      <c r="J70" s="382"/>
      <c r="K70" s="367">
        <f t="shared" si="10"/>
        <v>0</v>
      </c>
      <c r="L70" s="455"/>
      <c r="M70" s="440"/>
      <c r="N70" s="441"/>
      <c r="O70" s="451"/>
      <c r="P70" s="440"/>
      <c r="Q70" s="441"/>
      <c r="R70" s="451"/>
      <c r="S70" s="440"/>
      <c r="T70" s="441"/>
      <c r="U70" s="451"/>
      <c r="V70" s="440"/>
      <c r="W70" s="441"/>
    </row>
    <row r="71" spans="1:23" ht="26.4" hidden="1" x14ac:dyDescent="0.25">
      <c r="A71" s="392" t="s">
        <v>2881</v>
      </c>
      <c r="B71" s="392"/>
      <c r="C71" s="393"/>
      <c r="D71" s="402" t="s">
        <v>2882</v>
      </c>
      <c r="E71" s="398" t="s">
        <v>351</v>
      </c>
      <c r="F71" s="398"/>
      <c r="G71" s="401">
        <v>12</v>
      </c>
      <c r="H71" s="367">
        <f t="shared" si="9"/>
        <v>0</v>
      </c>
      <c r="I71" s="398"/>
      <c r="J71" s="382">
        <v>12</v>
      </c>
      <c r="K71" s="367">
        <f t="shared" si="10"/>
        <v>0</v>
      </c>
      <c r="L71" s="455"/>
      <c r="M71" s="440"/>
      <c r="N71" s="441"/>
      <c r="O71" s="451"/>
      <c r="P71" s="440"/>
      <c r="Q71" s="441"/>
      <c r="R71" s="451"/>
      <c r="S71" s="440"/>
      <c r="T71" s="441"/>
      <c r="U71" s="451"/>
      <c r="V71" s="440"/>
      <c r="W71" s="441"/>
    </row>
    <row r="72" spans="1:23" hidden="1" x14ac:dyDescent="0.25">
      <c r="A72" s="392" t="s">
        <v>2883</v>
      </c>
      <c r="B72" s="392"/>
      <c r="C72" s="393"/>
      <c r="D72" s="402" t="s">
        <v>2884</v>
      </c>
      <c r="E72" s="395"/>
      <c r="F72" s="395"/>
      <c r="G72" s="378"/>
      <c r="H72" s="367">
        <f t="shared" si="9"/>
        <v>0</v>
      </c>
      <c r="I72" s="395"/>
      <c r="J72" s="430"/>
      <c r="K72" s="367">
        <f t="shared" si="10"/>
        <v>0</v>
      </c>
      <c r="L72" s="454"/>
      <c r="M72" s="432"/>
      <c r="N72" s="441"/>
      <c r="O72" s="450"/>
      <c r="P72" s="432"/>
      <c r="Q72" s="441"/>
      <c r="R72" s="450"/>
      <c r="S72" s="432"/>
      <c r="T72" s="441"/>
      <c r="U72" s="450"/>
      <c r="V72" s="432"/>
      <c r="W72" s="441"/>
    </row>
    <row r="73" spans="1:23" ht="12.75" hidden="1" customHeight="1" x14ac:dyDescent="0.25">
      <c r="A73" s="392"/>
      <c r="B73" s="392" t="s">
        <v>2885</v>
      </c>
      <c r="C73" s="393"/>
      <c r="D73" s="397" t="s">
        <v>2886</v>
      </c>
      <c r="E73" s="398" t="s">
        <v>0</v>
      </c>
      <c r="F73" s="398"/>
      <c r="G73" s="399">
        <v>125</v>
      </c>
      <c r="H73" s="367">
        <f t="shared" si="9"/>
        <v>0</v>
      </c>
      <c r="I73" s="398"/>
      <c r="J73" s="411">
        <v>125</v>
      </c>
      <c r="K73" s="367">
        <f t="shared" si="10"/>
        <v>0</v>
      </c>
      <c r="L73" s="455"/>
      <c r="M73" s="417"/>
      <c r="N73" s="441"/>
      <c r="O73" s="451"/>
      <c r="P73" s="417"/>
      <c r="Q73" s="441"/>
      <c r="R73" s="451"/>
      <c r="S73" s="417"/>
      <c r="T73" s="441"/>
      <c r="U73" s="451"/>
      <c r="V73" s="417"/>
      <c r="W73" s="441"/>
    </row>
    <row r="74" spans="1:23" ht="12.75" hidden="1" customHeight="1" x14ac:dyDescent="0.25">
      <c r="A74" s="392"/>
      <c r="B74" s="392" t="s">
        <v>2887</v>
      </c>
      <c r="C74" s="393"/>
      <c r="D74" s="397" t="s">
        <v>2857</v>
      </c>
      <c r="E74" s="398" t="s">
        <v>0</v>
      </c>
      <c r="F74" s="398"/>
      <c r="G74" s="365"/>
      <c r="H74" s="367">
        <f t="shared" si="9"/>
        <v>0</v>
      </c>
      <c r="I74" s="398"/>
      <c r="J74" s="382"/>
      <c r="K74" s="367">
        <f t="shared" si="10"/>
        <v>0</v>
      </c>
      <c r="L74" s="455"/>
      <c r="M74" s="440"/>
      <c r="N74" s="441"/>
      <c r="O74" s="451"/>
      <c r="P74" s="440"/>
      <c r="Q74" s="441"/>
      <c r="R74" s="451"/>
      <c r="S74" s="440"/>
      <c r="T74" s="441"/>
      <c r="U74" s="451"/>
      <c r="V74" s="440"/>
      <c r="W74" s="441"/>
    </row>
    <row r="75" spans="1:23" ht="12.75" hidden="1" customHeight="1" x14ac:dyDescent="0.25">
      <c r="A75" s="392"/>
      <c r="B75" s="392" t="s">
        <v>2888</v>
      </c>
      <c r="C75" s="393"/>
      <c r="D75" s="397" t="s">
        <v>2859</v>
      </c>
      <c r="E75" s="398" t="s">
        <v>0</v>
      </c>
      <c r="F75" s="398"/>
      <c r="G75" s="365"/>
      <c r="H75" s="367">
        <f t="shared" si="9"/>
        <v>0</v>
      </c>
      <c r="I75" s="398"/>
      <c r="J75" s="382"/>
      <c r="K75" s="367">
        <f t="shared" si="10"/>
        <v>0</v>
      </c>
      <c r="L75" s="455"/>
      <c r="M75" s="440"/>
      <c r="N75" s="441"/>
      <c r="O75" s="451"/>
      <c r="P75" s="440"/>
      <c r="Q75" s="441"/>
      <c r="R75" s="451"/>
      <c r="S75" s="440"/>
      <c r="T75" s="441"/>
      <c r="U75" s="451"/>
      <c r="V75" s="440"/>
      <c r="W75" s="441"/>
    </row>
    <row r="76" spans="1:23" x14ac:dyDescent="0.25">
      <c r="A76" s="392"/>
      <c r="B76" s="392"/>
      <c r="C76" s="393"/>
      <c r="D76" s="403"/>
      <c r="E76" s="395"/>
      <c r="F76" s="395"/>
      <c r="G76" s="378"/>
      <c r="H76" s="367"/>
      <c r="I76" s="395"/>
      <c r="J76" s="430"/>
      <c r="K76" s="367"/>
      <c r="L76" s="454"/>
      <c r="M76" s="432"/>
      <c r="N76" s="441"/>
      <c r="O76" s="450"/>
      <c r="P76" s="432"/>
      <c r="Q76" s="441"/>
      <c r="R76" s="450"/>
      <c r="S76" s="432"/>
      <c r="T76" s="441"/>
      <c r="U76" s="450"/>
      <c r="V76" s="432"/>
      <c r="W76" s="441"/>
    </row>
    <row r="77" spans="1:23" x14ac:dyDescent="0.25">
      <c r="A77" s="392"/>
      <c r="B77" s="392"/>
      <c r="C77" s="393"/>
      <c r="D77" s="403"/>
      <c r="E77" s="395"/>
      <c r="F77" s="395"/>
      <c r="G77" s="378"/>
      <c r="H77" s="367"/>
      <c r="I77" s="395"/>
      <c r="J77" s="430"/>
      <c r="K77" s="367"/>
      <c r="L77" s="454"/>
      <c r="M77" s="432"/>
      <c r="N77" s="441"/>
      <c r="O77" s="450"/>
      <c r="P77" s="432"/>
      <c r="Q77" s="441"/>
      <c r="R77" s="450"/>
      <c r="S77" s="432"/>
      <c r="T77" s="441"/>
      <c r="U77" s="450"/>
      <c r="V77" s="432"/>
      <c r="W77" s="441"/>
    </row>
    <row r="78" spans="1:23" x14ac:dyDescent="0.25">
      <c r="A78" s="394"/>
      <c r="B78" s="394"/>
      <c r="C78" s="398"/>
      <c r="D78" s="394"/>
      <c r="E78" s="395"/>
      <c r="F78" s="404"/>
      <c r="G78" s="367"/>
      <c r="H78" s="367"/>
      <c r="I78" s="404"/>
      <c r="J78" s="367"/>
      <c r="K78" s="367"/>
      <c r="L78" s="456"/>
      <c r="M78" s="441"/>
      <c r="N78" s="441"/>
      <c r="O78" s="452"/>
      <c r="P78" s="441"/>
      <c r="Q78" s="441"/>
      <c r="R78" s="452"/>
      <c r="S78" s="441"/>
      <c r="T78" s="441"/>
      <c r="U78" s="452"/>
      <c r="V78" s="441"/>
      <c r="W78" s="441"/>
    </row>
    <row r="79" spans="1:23" x14ac:dyDescent="0.25">
      <c r="A79" s="405" t="s">
        <v>131</v>
      </c>
      <c r="B79" s="405"/>
      <c r="C79" s="405"/>
      <c r="D79" s="405"/>
      <c r="E79" s="406"/>
      <c r="F79" s="407"/>
      <c r="G79" s="373"/>
      <c r="H79" s="373">
        <f>SUM(H5:H78)</f>
        <v>140700</v>
      </c>
      <c r="I79" s="407"/>
      <c r="J79" s="373"/>
      <c r="K79" s="373">
        <f>SUM(K5:K78)</f>
        <v>0</v>
      </c>
      <c r="L79" s="437"/>
      <c r="M79" s="418"/>
      <c r="N79" s="418"/>
      <c r="O79" s="435"/>
      <c r="P79" s="418"/>
      <c r="Q79" s="418"/>
      <c r="R79" s="435"/>
      <c r="S79" s="418"/>
      <c r="T79" s="418"/>
      <c r="U79" s="435"/>
      <c r="V79" s="418"/>
      <c r="W79" s="418"/>
    </row>
    <row r="1048355" spans="5:5" x14ac:dyDescent="0.25">
      <c r="E1048355" s="408"/>
    </row>
  </sheetData>
  <mergeCells count="6">
    <mergeCell ref="B1:D1"/>
    <mergeCell ref="O1:Q1"/>
    <mergeCell ref="R1:T1"/>
    <mergeCell ref="U1:W1"/>
    <mergeCell ref="L1:N1"/>
    <mergeCell ref="E1:K1"/>
  </mergeCells>
  <pageMargins left="0.74803149606299213" right="0.74803149606299213" top="0.98425196850393704" bottom="0.98425196850393704" header="0.51181102362204722" footer="0.51181102362204722"/>
  <pageSetup paperSize="9" scale="70" orientation="portrait" r:id="rId1"/>
  <headerFooter alignWithMargins="0"/>
  <colBreaks count="1" manualBreakCount="1">
    <brk id="11" max="8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E21A-4666-460C-B50D-A098D0A54D16}">
  <sheetPr codeName="Sheet5"/>
  <dimension ref="A1:X1048484"/>
  <sheetViews>
    <sheetView tabSelected="1" view="pageBreakPreview" topLeftCell="A10" zoomScaleNormal="100" zoomScaleSheetLayoutView="100" workbookViewId="0">
      <selection activeCell="P36" sqref="P36"/>
    </sheetView>
  </sheetViews>
  <sheetFormatPr defaultRowHeight="13.2" x14ac:dyDescent="0.25"/>
  <cols>
    <col min="1" max="1" width="9.33203125" style="11" customWidth="1"/>
    <col min="2" max="2" width="9" style="11" bestFit="1" customWidth="1"/>
    <col min="3" max="3" width="8" style="11" bestFit="1" customWidth="1"/>
    <col min="4" max="4" width="3.33203125" style="11" customWidth="1"/>
    <col min="5" max="5" width="40.6640625" style="11" customWidth="1"/>
    <col min="6" max="6" width="17.44140625" style="11" bestFit="1" customWidth="1"/>
    <col min="7" max="9" width="20.6640625" style="11" hidden="1" customWidth="1"/>
    <col min="10" max="10" width="13.33203125" style="11" bestFit="1" customWidth="1"/>
    <col min="11" max="11" width="12.6640625" style="11" bestFit="1" customWidth="1"/>
    <col min="12" max="12" width="20.6640625" style="11" customWidth="1"/>
    <col min="13" max="14" width="13.33203125" style="11" bestFit="1" customWidth="1"/>
    <col min="15" max="15" width="20.6640625" style="11" customWidth="1"/>
    <col min="16" max="17" width="13.33203125" style="11" bestFit="1" customWidth="1"/>
    <col min="18" max="18" width="20.6640625" style="11" customWidth="1"/>
    <col min="19" max="20" width="13.33203125" style="11" bestFit="1" customWidth="1"/>
    <col min="21" max="21" width="20.6640625" style="11" customWidth="1"/>
    <col min="22" max="23" width="13.33203125" style="11" bestFit="1" customWidth="1"/>
    <col min="24" max="24" width="20.6640625" style="11" customWidth="1"/>
    <col min="25" max="261" width="9.33203125" style="11"/>
    <col min="262" max="262" width="9.33203125" style="11" customWidth="1"/>
    <col min="263" max="263" width="6.6640625" style="11" customWidth="1"/>
    <col min="264" max="264" width="40.6640625" style="11" customWidth="1"/>
    <col min="265" max="268" width="9.33203125" style="11" customWidth="1"/>
    <col min="269" max="517" width="9.33203125" style="11"/>
    <col min="518" max="518" width="9.33203125" style="11" customWidth="1"/>
    <col min="519" max="519" width="6.6640625" style="11" customWidth="1"/>
    <col min="520" max="520" width="40.6640625" style="11" customWidth="1"/>
    <col min="521" max="524" width="9.33203125" style="11" customWidth="1"/>
    <col min="525" max="773" width="9.33203125" style="11"/>
    <col min="774" max="774" width="9.33203125" style="11" customWidth="1"/>
    <col min="775" max="775" width="6.6640625" style="11" customWidth="1"/>
    <col min="776" max="776" width="40.6640625" style="11" customWidth="1"/>
    <col min="777" max="780" width="9.33203125" style="11" customWidth="1"/>
    <col min="781" max="1029" width="9.33203125" style="11"/>
    <col min="1030" max="1030" width="9.33203125" style="11" customWidth="1"/>
    <col min="1031" max="1031" width="6.6640625" style="11" customWidth="1"/>
    <col min="1032" max="1032" width="40.6640625" style="11" customWidth="1"/>
    <col min="1033" max="1036" width="9.33203125" style="11" customWidth="1"/>
    <col min="1037" max="1285" width="9.33203125" style="11"/>
    <col min="1286" max="1286" width="9.33203125" style="11" customWidth="1"/>
    <col min="1287" max="1287" width="6.6640625" style="11" customWidth="1"/>
    <col min="1288" max="1288" width="40.6640625" style="11" customWidth="1"/>
    <col min="1289" max="1292" width="9.33203125" style="11" customWidth="1"/>
    <col min="1293" max="1541" width="9.33203125" style="11"/>
    <col min="1542" max="1542" width="9.33203125" style="11" customWidth="1"/>
    <col min="1543" max="1543" width="6.6640625" style="11" customWidth="1"/>
    <col min="1544" max="1544" width="40.6640625" style="11" customWidth="1"/>
    <col min="1545" max="1548" width="9.33203125" style="11" customWidth="1"/>
    <col min="1549" max="1797" width="9.33203125" style="11"/>
    <col min="1798" max="1798" width="9.33203125" style="11" customWidth="1"/>
    <col min="1799" max="1799" width="6.6640625" style="11" customWidth="1"/>
    <col min="1800" max="1800" width="40.6640625" style="11" customWidth="1"/>
    <col min="1801" max="1804" width="9.33203125" style="11" customWidth="1"/>
    <col min="1805" max="2053" width="9.33203125" style="11"/>
    <col min="2054" max="2054" width="9.33203125" style="11" customWidth="1"/>
    <col min="2055" max="2055" width="6.6640625" style="11" customWidth="1"/>
    <col min="2056" max="2056" width="40.6640625" style="11" customWidth="1"/>
    <col min="2057" max="2060" width="9.33203125" style="11" customWidth="1"/>
    <col min="2061" max="2309" width="9.33203125" style="11"/>
    <col min="2310" max="2310" width="9.33203125" style="11" customWidth="1"/>
    <col min="2311" max="2311" width="6.6640625" style="11" customWidth="1"/>
    <col min="2312" max="2312" width="40.6640625" style="11" customWidth="1"/>
    <col min="2313" max="2316" width="9.33203125" style="11" customWidth="1"/>
    <col min="2317" max="2565" width="9.33203125" style="11"/>
    <col min="2566" max="2566" width="9.33203125" style="11" customWidth="1"/>
    <col min="2567" max="2567" width="6.6640625" style="11" customWidth="1"/>
    <col min="2568" max="2568" width="40.6640625" style="11" customWidth="1"/>
    <col min="2569" max="2572" width="9.33203125" style="11" customWidth="1"/>
    <col min="2573" max="2821" width="9.33203125" style="11"/>
    <col min="2822" max="2822" width="9.33203125" style="11" customWidth="1"/>
    <col min="2823" max="2823" width="6.6640625" style="11" customWidth="1"/>
    <col min="2824" max="2824" width="40.6640625" style="11" customWidth="1"/>
    <col min="2825" max="2828" width="9.33203125" style="11" customWidth="1"/>
    <col min="2829" max="3077" width="9.33203125" style="11"/>
    <col min="3078" max="3078" width="9.33203125" style="11" customWidth="1"/>
    <col min="3079" max="3079" width="6.6640625" style="11" customWidth="1"/>
    <col min="3080" max="3080" width="40.6640625" style="11" customWidth="1"/>
    <col min="3081" max="3084" width="9.33203125" style="11" customWidth="1"/>
    <col min="3085" max="3333" width="9.33203125" style="11"/>
    <col min="3334" max="3334" width="9.33203125" style="11" customWidth="1"/>
    <col min="3335" max="3335" width="6.6640625" style="11" customWidth="1"/>
    <col min="3336" max="3336" width="40.6640625" style="11" customWidth="1"/>
    <col min="3337" max="3340" width="9.33203125" style="11" customWidth="1"/>
    <col min="3341" max="3589" width="9.33203125" style="11"/>
    <col min="3590" max="3590" width="9.33203125" style="11" customWidth="1"/>
    <col min="3591" max="3591" width="6.6640625" style="11" customWidth="1"/>
    <col min="3592" max="3592" width="40.6640625" style="11" customWidth="1"/>
    <col min="3593" max="3596" width="9.33203125" style="11" customWidth="1"/>
    <col min="3597" max="3845" width="9.33203125" style="11"/>
    <col min="3846" max="3846" width="9.33203125" style="11" customWidth="1"/>
    <col min="3847" max="3847" width="6.6640625" style="11" customWidth="1"/>
    <col min="3848" max="3848" width="40.6640625" style="11" customWidth="1"/>
    <col min="3849" max="3852" width="9.33203125" style="11" customWidth="1"/>
    <col min="3853" max="4101" width="9.33203125" style="11"/>
    <col min="4102" max="4102" width="9.33203125" style="11" customWidth="1"/>
    <col min="4103" max="4103" width="6.6640625" style="11" customWidth="1"/>
    <col min="4104" max="4104" width="40.6640625" style="11" customWidth="1"/>
    <col min="4105" max="4108" width="9.33203125" style="11" customWidth="1"/>
    <col min="4109" max="4357" width="9.33203125" style="11"/>
    <col min="4358" max="4358" width="9.33203125" style="11" customWidth="1"/>
    <col min="4359" max="4359" width="6.6640625" style="11" customWidth="1"/>
    <col min="4360" max="4360" width="40.6640625" style="11" customWidth="1"/>
    <col min="4361" max="4364" width="9.33203125" style="11" customWidth="1"/>
    <col min="4365" max="4613" width="9.33203125" style="11"/>
    <col min="4614" max="4614" width="9.33203125" style="11" customWidth="1"/>
    <col min="4615" max="4615" width="6.6640625" style="11" customWidth="1"/>
    <col min="4616" max="4616" width="40.6640625" style="11" customWidth="1"/>
    <col min="4617" max="4620" width="9.33203125" style="11" customWidth="1"/>
    <col min="4621" max="4869" width="9.33203125" style="11"/>
    <col min="4870" max="4870" width="9.33203125" style="11" customWidth="1"/>
    <col min="4871" max="4871" width="6.6640625" style="11" customWidth="1"/>
    <col min="4872" max="4872" width="40.6640625" style="11" customWidth="1"/>
    <col min="4873" max="4876" width="9.33203125" style="11" customWidth="1"/>
    <col min="4877" max="5125" width="9.33203125" style="11"/>
    <col min="5126" max="5126" width="9.33203125" style="11" customWidth="1"/>
    <col min="5127" max="5127" width="6.6640625" style="11" customWidth="1"/>
    <col min="5128" max="5128" width="40.6640625" style="11" customWidth="1"/>
    <col min="5129" max="5132" width="9.33203125" style="11" customWidth="1"/>
    <col min="5133" max="5381" width="9.33203125" style="11"/>
    <col min="5382" max="5382" width="9.33203125" style="11" customWidth="1"/>
    <col min="5383" max="5383" width="6.6640625" style="11" customWidth="1"/>
    <col min="5384" max="5384" width="40.6640625" style="11" customWidth="1"/>
    <col min="5385" max="5388" width="9.33203125" style="11" customWidth="1"/>
    <col min="5389" max="5637" width="9.33203125" style="11"/>
    <col min="5638" max="5638" width="9.33203125" style="11" customWidth="1"/>
    <col min="5639" max="5639" width="6.6640625" style="11" customWidth="1"/>
    <col min="5640" max="5640" width="40.6640625" style="11" customWidth="1"/>
    <col min="5641" max="5644" width="9.33203125" style="11" customWidth="1"/>
    <col min="5645" max="5893" width="9.33203125" style="11"/>
    <col min="5894" max="5894" width="9.33203125" style="11" customWidth="1"/>
    <col min="5895" max="5895" width="6.6640625" style="11" customWidth="1"/>
    <col min="5896" max="5896" width="40.6640625" style="11" customWidth="1"/>
    <col min="5897" max="5900" width="9.33203125" style="11" customWidth="1"/>
    <col min="5901" max="6149" width="9.33203125" style="11"/>
    <col min="6150" max="6150" width="9.33203125" style="11" customWidth="1"/>
    <col min="6151" max="6151" width="6.6640625" style="11" customWidth="1"/>
    <col min="6152" max="6152" width="40.6640625" style="11" customWidth="1"/>
    <col min="6153" max="6156" width="9.33203125" style="11" customWidth="1"/>
    <col min="6157" max="6405" width="9.33203125" style="11"/>
    <col min="6406" max="6406" width="9.33203125" style="11" customWidth="1"/>
    <col min="6407" max="6407" width="6.6640625" style="11" customWidth="1"/>
    <col min="6408" max="6408" width="40.6640625" style="11" customWidth="1"/>
    <col min="6409" max="6412" width="9.33203125" style="11" customWidth="1"/>
    <col min="6413" max="6661" width="9.33203125" style="11"/>
    <col min="6662" max="6662" width="9.33203125" style="11" customWidth="1"/>
    <col min="6663" max="6663" width="6.6640625" style="11" customWidth="1"/>
    <col min="6664" max="6664" width="40.6640625" style="11" customWidth="1"/>
    <col min="6665" max="6668" width="9.33203125" style="11" customWidth="1"/>
    <col min="6669" max="6917" width="9.33203125" style="11"/>
    <col min="6918" max="6918" width="9.33203125" style="11" customWidth="1"/>
    <col min="6919" max="6919" width="6.6640625" style="11" customWidth="1"/>
    <col min="6920" max="6920" width="40.6640625" style="11" customWidth="1"/>
    <col min="6921" max="6924" width="9.33203125" style="11" customWidth="1"/>
    <col min="6925" max="7173" width="9.33203125" style="11"/>
    <col min="7174" max="7174" width="9.33203125" style="11" customWidth="1"/>
    <col min="7175" max="7175" width="6.6640625" style="11" customWidth="1"/>
    <col min="7176" max="7176" width="40.6640625" style="11" customWidth="1"/>
    <col min="7177" max="7180" width="9.33203125" style="11" customWidth="1"/>
    <col min="7181" max="7429" width="9.33203125" style="11"/>
    <col min="7430" max="7430" width="9.33203125" style="11" customWidth="1"/>
    <col min="7431" max="7431" width="6.6640625" style="11" customWidth="1"/>
    <col min="7432" max="7432" width="40.6640625" style="11" customWidth="1"/>
    <col min="7433" max="7436" width="9.33203125" style="11" customWidth="1"/>
    <col min="7437" max="7685" width="9.33203125" style="11"/>
    <col min="7686" max="7686" width="9.33203125" style="11" customWidth="1"/>
    <col min="7687" max="7687" width="6.6640625" style="11" customWidth="1"/>
    <col min="7688" max="7688" width="40.6640625" style="11" customWidth="1"/>
    <col min="7689" max="7692" width="9.33203125" style="11" customWidth="1"/>
    <col min="7693" max="7941" width="9.33203125" style="11"/>
    <col min="7942" max="7942" width="9.33203125" style="11" customWidth="1"/>
    <col min="7943" max="7943" width="6.6640625" style="11" customWidth="1"/>
    <col min="7944" max="7944" width="40.6640625" style="11" customWidth="1"/>
    <col min="7945" max="7948" width="9.33203125" style="11" customWidth="1"/>
    <col min="7949" max="8197" width="9.33203125" style="11"/>
    <col min="8198" max="8198" width="9.33203125" style="11" customWidth="1"/>
    <col min="8199" max="8199" width="6.6640625" style="11" customWidth="1"/>
    <col min="8200" max="8200" width="40.6640625" style="11" customWidth="1"/>
    <col min="8201" max="8204" width="9.33203125" style="11" customWidth="1"/>
    <col min="8205" max="8453" width="9.33203125" style="11"/>
    <col min="8454" max="8454" width="9.33203125" style="11" customWidth="1"/>
    <col min="8455" max="8455" width="6.6640625" style="11" customWidth="1"/>
    <col min="8456" max="8456" width="40.6640625" style="11" customWidth="1"/>
    <col min="8457" max="8460" width="9.33203125" style="11" customWidth="1"/>
    <col min="8461" max="8709" width="9.33203125" style="11"/>
    <col min="8710" max="8710" width="9.33203125" style="11" customWidth="1"/>
    <col min="8711" max="8711" width="6.6640625" style="11" customWidth="1"/>
    <col min="8712" max="8712" width="40.6640625" style="11" customWidth="1"/>
    <col min="8713" max="8716" width="9.33203125" style="11" customWidth="1"/>
    <col min="8717" max="8965" width="9.33203125" style="11"/>
    <col min="8966" max="8966" width="9.33203125" style="11" customWidth="1"/>
    <col min="8967" max="8967" width="6.6640625" style="11" customWidth="1"/>
    <col min="8968" max="8968" width="40.6640625" style="11" customWidth="1"/>
    <col min="8969" max="8972" width="9.33203125" style="11" customWidth="1"/>
    <col min="8973" max="9221" width="9.33203125" style="11"/>
    <col min="9222" max="9222" width="9.33203125" style="11" customWidth="1"/>
    <col min="9223" max="9223" width="6.6640625" style="11" customWidth="1"/>
    <col min="9224" max="9224" width="40.6640625" style="11" customWidth="1"/>
    <col min="9225" max="9228" width="9.33203125" style="11" customWidth="1"/>
    <col min="9229" max="9477" width="9.33203125" style="11"/>
    <col min="9478" max="9478" width="9.33203125" style="11" customWidth="1"/>
    <col min="9479" max="9479" width="6.6640625" style="11" customWidth="1"/>
    <col min="9480" max="9480" width="40.6640625" style="11" customWidth="1"/>
    <col min="9481" max="9484" width="9.33203125" style="11" customWidth="1"/>
    <col min="9485" max="9733" width="9.33203125" style="11"/>
    <col min="9734" max="9734" width="9.33203125" style="11" customWidth="1"/>
    <col min="9735" max="9735" width="6.6640625" style="11" customWidth="1"/>
    <col min="9736" max="9736" width="40.6640625" style="11" customWidth="1"/>
    <col min="9737" max="9740" width="9.33203125" style="11" customWidth="1"/>
    <col min="9741" max="9989" width="9.33203125" style="11"/>
    <col min="9990" max="9990" width="9.33203125" style="11" customWidth="1"/>
    <col min="9991" max="9991" width="6.6640625" style="11" customWidth="1"/>
    <col min="9992" max="9992" width="40.6640625" style="11" customWidth="1"/>
    <col min="9993" max="9996" width="9.33203125" style="11" customWidth="1"/>
    <col min="9997" max="10245" width="9.33203125" style="11"/>
    <col min="10246" max="10246" width="9.33203125" style="11" customWidth="1"/>
    <col min="10247" max="10247" width="6.6640625" style="11" customWidth="1"/>
    <col min="10248" max="10248" width="40.6640625" style="11" customWidth="1"/>
    <col min="10249" max="10252" width="9.33203125" style="11" customWidth="1"/>
    <col min="10253" max="10501" width="9.33203125" style="11"/>
    <col min="10502" max="10502" width="9.33203125" style="11" customWidth="1"/>
    <col min="10503" max="10503" width="6.6640625" style="11" customWidth="1"/>
    <col min="10504" max="10504" width="40.6640625" style="11" customWidth="1"/>
    <col min="10505" max="10508" width="9.33203125" style="11" customWidth="1"/>
    <col min="10509" max="10757" width="9.33203125" style="11"/>
    <col min="10758" max="10758" width="9.33203125" style="11" customWidth="1"/>
    <col min="10759" max="10759" width="6.6640625" style="11" customWidth="1"/>
    <col min="10760" max="10760" width="40.6640625" style="11" customWidth="1"/>
    <col min="10761" max="10764" width="9.33203125" style="11" customWidth="1"/>
    <col min="10765" max="11013" width="9.33203125" style="11"/>
    <col min="11014" max="11014" width="9.33203125" style="11" customWidth="1"/>
    <col min="11015" max="11015" width="6.6640625" style="11" customWidth="1"/>
    <col min="11016" max="11016" width="40.6640625" style="11" customWidth="1"/>
    <col min="11017" max="11020" width="9.33203125" style="11" customWidth="1"/>
    <col min="11021" max="11269" width="9.33203125" style="11"/>
    <col min="11270" max="11270" width="9.33203125" style="11" customWidth="1"/>
    <col min="11271" max="11271" width="6.6640625" style="11" customWidth="1"/>
    <col min="11272" max="11272" width="40.6640625" style="11" customWidth="1"/>
    <col min="11273" max="11276" width="9.33203125" style="11" customWidth="1"/>
    <col min="11277" max="11525" width="9.33203125" style="11"/>
    <col min="11526" max="11526" width="9.33203125" style="11" customWidth="1"/>
    <col min="11527" max="11527" width="6.6640625" style="11" customWidth="1"/>
    <col min="11528" max="11528" width="40.6640625" style="11" customWidth="1"/>
    <col min="11529" max="11532" width="9.33203125" style="11" customWidth="1"/>
    <col min="11533" max="11781" width="9.33203125" style="11"/>
    <col min="11782" max="11782" width="9.33203125" style="11" customWidth="1"/>
    <col min="11783" max="11783" width="6.6640625" style="11" customWidth="1"/>
    <col min="11784" max="11784" width="40.6640625" style="11" customWidth="1"/>
    <col min="11785" max="11788" width="9.33203125" style="11" customWidth="1"/>
    <col min="11789" max="12037" width="9.33203125" style="11"/>
    <col min="12038" max="12038" width="9.33203125" style="11" customWidth="1"/>
    <col min="12039" max="12039" width="6.6640625" style="11" customWidth="1"/>
    <col min="12040" max="12040" width="40.6640625" style="11" customWidth="1"/>
    <col min="12041" max="12044" width="9.33203125" style="11" customWidth="1"/>
    <col min="12045" max="12293" width="9.33203125" style="11"/>
    <col min="12294" max="12294" width="9.33203125" style="11" customWidth="1"/>
    <col min="12295" max="12295" width="6.6640625" style="11" customWidth="1"/>
    <col min="12296" max="12296" width="40.6640625" style="11" customWidth="1"/>
    <col min="12297" max="12300" width="9.33203125" style="11" customWidth="1"/>
    <col min="12301" max="12549" width="9.33203125" style="11"/>
    <col min="12550" max="12550" width="9.33203125" style="11" customWidth="1"/>
    <col min="12551" max="12551" width="6.6640625" style="11" customWidth="1"/>
    <col min="12552" max="12552" width="40.6640625" style="11" customWidth="1"/>
    <col min="12553" max="12556" width="9.33203125" style="11" customWidth="1"/>
    <col min="12557" max="12805" width="9.33203125" style="11"/>
    <col min="12806" max="12806" width="9.33203125" style="11" customWidth="1"/>
    <col min="12807" max="12807" width="6.6640625" style="11" customWidth="1"/>
    <col min="12808" max="12808" width="40.6640625" style="11" customWidth="1"/>
    <col min="12809" max="12812" width="9.33203125" style="11" customWidth="1"/>
    <col min="12813" max="13061" width="9.33203125" style="11"/>
    <col min="13062" max="13062" width="9.33203125" style="11" customWidth="1"/>
    <col min="13063" max="13063" width="6.6640625" style="11" customWidth="1"/>
    <col min="13064" max="13064" width="40.6640625" style="11" customWidth="1"/>
    <col min="13065" max="13068" width="9.33203125" style="11" customWidth="1"/>
    <col min="13069" max="13317" width="9.33203125" style="11"/>
    <col min="13318" max="13318" width="9.33203125" style="11" customWidth="1"/>
    <col min="13319" max="13319" width="6.6640625" style="11" customWidth="1"/>
    <col min="13320" max="13320" width="40.6640625" style="11" customWidth="1"/>
    <col min="13321" max="13324" width="9.33203125" style="11" customWidth="1"/>
    <col min="13325" max="13573" width="9.33203125" style="11"/>
    <col min="13574" max="13574" width="9.33203125" style="11" customWidth="1"/>
    <col min="13575" max="13575" width="6.6640625" style="11" customWidth="1"/>
    <col min="13576" max="13576" width="40.6640625" style="11" customWidth="1"/>
    <col min="13577" max="13580" width="9.33203125" style="11" customWidth="1"/>
    <col min="13581" max="13829" width="9.33203125" style="11"/>
    <col min="13830" max="13830" width="9.33203125" style="11" customWidth="1"/>
    <col min="13831" max="13831" width="6.6640625" style="11" customWidth="1"/>
    <col min="13832" max="13832" width="40.6640625" style="11" customWidth="1"/>
    <col min="13833" max="13836" width="9.33203125" style="11" customWidth="1"/>
    <col min="13837" max="14085" width="9.33203125" style="11"/>
    <col min="14086" max="14086" width="9.33203125" style="11" customWidth="1"/>
    <col min="14087" max="14087" width="6.6640625" style="11" customWidth="1"/>
    <col min="14088" max="14088" width="40.6640625" style="11" customWidth="1"/>
    <col min="14089" max="14092" width="9.33203125" style="11" customWidth="1"/>
    <col min="14093" max="14341" width="9.33203125" style="11"/>
    <col min="14342" max="14342" width="9.33203125" style="11" customWidth="1"/>
    <col min="14343" max="14343" width="6.6640625" style="11" customWidth="1"/>
    <col min="14344" max="14344" width="40.6640625" style="11" customWidth="1"/>
    <col min="14345" max="14348" width="9.33203125" style="11" customWidth="1"/>
    <col min="14349" max="14597" width="9.33203125" style="11"/>
    <col min="14598" max="14598" width="9.33203125" style="11" customWidth="1"/>
    <col min="14599" max="14599" width="6.6640625" style="11" customWidth="1"/>
    <col min="14600" max="14600" width="40.6640625" style="11" customWidth="1"/>
    <col min="14601" max="14604" width="9.33203125" style="11" customWidth="1"/>
    <col min="14605" max="14853" width="9.33203125" style="11"/>
    <col min="14854" max="14854" width="9.33203125" style="11" customWidth="1"/>
    <col min="14855" max="14855" width="6.6640625" style="11" customWidth="1"/>
    <col min="14856" max="14856" width="40.6640625" style="11" customWidth="1"/>
    <col min="14857" max="14860" width="9.33203125" style="11" customWidth="1"/>
    <col min="14861" max="15109" width="9.33203125" style="11"/>
    <col min="15110" max="15110" width="9.33203125" style="11" customWidth="1"/>
    <col min="15111" max="15111" width="6.6640625" style="11" customWidth="1"/>
    <col min="15112" max="15112" width="40.6640625" style="11" customWidth="1"/>
    <col min="15113" max="15116" width="9.33203125" style="11" customWidth="1"/>
    <col min="15117" max="15365" width="9.33203125" style="11"/>
    <col min="15366" max="15366" width="9.33203125" style="11" customWidth="1"/>
    <col min="15367" max="15367" width="6.6640625" style="11" customWidth="1"/>
    <col min="15368" max="15368" width="40.6640625" style="11" customWidth="1"/>
    <col min="15369" max="15372" width="9.33203125" style="11" customWidth="1"/>
    <col min="15373" max="15621" width="9.33203125" style="11"/>
    <col min="15622" max="15622" width="9.33203125" style="11" customWidth="1"/>
    <col min="15623" max="15623" width="6.6640625" style="11" customWidth="1"/>
    <col min="15624" max="15624" width="40.6640625" style="11" customWidth="1"/>
    <col min="15625" max="15628" width="9.33203125" style="11" customWidth="1"/>
    <col min="15629" max="15877" width="9.33203125" style="11"/>
    <col min="15878" max="15878" width="9.33203125" style="11" customWidth="1"/>
    <col min="15879" max="15879" width="6.6640625" style="11" customWidth="1"/>
    <col min="15880" max="15880" width="40.6640625" style="11" customWidth="1"/>
    <col min="15881" max="15884" width="9.33203125" style="11" customWidth="1"/>
    <col min="15885" max="16133" width="9.33203125" style="11"/>
    <col min="16134" max="16134" width="9.33203125" style="11" customWidth="1"/>
    <col min="16135" max="16135" width="6.6640625" style="11" customWidth="1"/>
    <col min="16136" max="16136" width="40.6640625" style="11" customWidth="1"/>
    <col min="16137" max="16140" width="9.33203125" style="11" customWidth="1"/>
    <col min="16141" max="16383" width="9.33203125" style="11"/>
    <col min="16384" max="16384" width="9.33203125" style="11" customWidth="1"/>
  </cols>
  <sheetData>
    <row r="1" spans="1:24" ht="78.599999999999994" customHeight="1" thickBot="1" x14ac:dyDescent="0.3">
      <c r="A1" s="591" t="s">
        <v>338</v>
      </c>
      <c r="B1" s="1072" t="str">
        <f>'C1.2'!B1</f>
        <v>ACSA - BFIA 8202/2026  
FOR: CONTRACTOR APPOINTMENT FOR THE CONSTRUCTION OF UNDERGROUND MAIN WATER LINE AND REHABILITATION OF SERVICE ROADS AT BRAM FISCHER INTERNATIONAL AIRPORT FOR A PERIOD OF 12 MONTHS</v>
      </c>
      <c r="C1" s="1072"/>
      <c r="D1" s="1072"/>
      <c r="E1" s="1072"/>
      <c r="F1" s="1073" t="s">
        <v>339</v>
      </c>
      <c r="G1" s="1073"/>
      <c r="H1" s="1073"/>
      <c r="I1" s="1073"/>
      <c r="J1" s="1073"/>
      <c r="K1" s="1073"/>
      <c r="L1" s="1074"/>
      <c r="M1" s="1076"/>
      <c r="N1" s="1076"/>
      <c r="O1" s="1076"/>
      <c r="P1" s="1076"/>
      <c r="Q1" s="1076"/>
      <c r="R1" s="1076"/>
      <c r="S1" s="1076"/>
      <c r="T1" s="1076"/>
      <c r="U1" s="1076"/>
      <c r="V1" s="1076"/>
      <c r="W1" s="1076"/>
      <c r="X1" s="1076"/>
    </row>
    <row r="2" spans="1:24" ht="13.8" thickBot="1" x14ac:dyDescent="0.3">
      <c r="A2" s="592" t="s">
        <v>23</v>
      </c>
      <c r="B2" s="593"/>
      <c r="C2" s="737"/>
      <c r="D2" s="593"/>
      <c r="E2" s="738" t="s">
        <v>24</v>
      </c>
      <c r="F2" s="595" t="s">
        <v>25</v>
      </c>
      <c r="G2" s="738" t="s">
        <v>26</v>
      </c>
      <c r="H2" s="595" t="s">
        <v>27</v>
      </c>
      <c r="I2" s="595" t="s">
        <v>28</v>
      </c>
      <c r="J2" s="738" t="s">
        <v>26</v>
      </c>
      <c r="K2" s="595" t="s">
        <v>27</v>
      </c>
      <c r="L2" s="596" t="s">
        <v>28</v>
      </c>
      <c r="M2" s="597"/>
      <c r="N2" s="597"/>
      <c r="O2" s="597"/>
      <c r="P2" s="597"/>
      <c r="Q2" s="597"/>
      <c r="R2" s="597"/>
      <c r="S2" s="597"/>
      <c r="T2" s="597"/>
      <c r="U2" s="597"/>
      <c r="V2" s="597"/>
      <c r="W2" s="597"/>
      <c r="X2" s="597"/>
    </row>
    <row r="3" spans="1:24" x14ac:dyDescent="0.25">
      <c r="A3" s="643"/>
      <c r="B3" s="644"/>
      <c r="C3" s="739"/>
      <c r="D3" s="644"/>
      <c r="E3" s="697"/>
      <c r="F3" s="602"/>
      <c r="G3" s="699"/>
      <c r="H3" s="601"/>
      <c r="I3" s="601"/>
      <c r="J3" s="699"/>
      <c r="K3" s="601"/>
      <c r="L3" s="603"/>
      <c r="M3" s="604"/>
      <c r="N3" s="16"/>
      <c r="O3" s="16"/>
      <c r="P3" s="604"/>
      <c r="Q3" s="16"/>
      <c r="R3" s="16"/>
      <c r="S3" s="604"/>
      <c r="T3" s="16"/>
      <c r="U3" s="16"/>
      <c r="V3" s="604"/>
      <c r="W3" s="16"/>
      <c r="X3" s="16"/>
    </row>
    <row r="4" spans="1:24" x14ac:dyDescent="0.25">
      <c r="A4" s="645"/>
      <c r="B4" s="646"/>
      <c r="C4" s="740"/>
      <c r="D4" s="646"/>
      <c r="E4" s="623"/>
      <c r="F4" s="10"/>
      <c r="G4" s="624"/>
      <c r="H4" s="616"/>
      <c r="I4" s="616"/>
      <c r="J4" s="624"/>
      <c r="K4" s="616"/>
      <c r="L4" s="647"/>
      <c r="M4" s="604"/>
      <c r="N4" s="16"/>
      <c r="O4" s="16"/>
      <c r="P4" s="604"/>
      <c r="Q4" s="16"/>
      <c r="R4" s="16"/>
      <c r="S4" s="604"/>
      <c r="T4" s="16"/>
      <c r="U4" s="16"/>
      <c r="V4" s="604"/>
      <c r="W4" s="16"/>
      <c r="X4" s="16"/>
    </row>
    <row r="5" spans="1:24" x14ac:dyDescent="0.25">
      <c r="A5" s="645"/>
      <c r="B5" s="646"/>
      <c r="C5" s="740"/>
      <c r="D5" s="646"/>
      <c r="E5" s="623"/>
      <c r="F5" s="10"/>
      <c r="G5" s="624"/>
      <c r="H5" s="616"/>
      <c r="I5" s="467"/>
      <c r="J5" s="624"/>
      <c r="K5" s="616"/>
      <c r="L5" s="517"/>
      <c r="M5" s="604"/>
      <c r="N5" s="16"/>
      <c r="O5" s="470"/>
      <c r="P5" s="604"/>
      <c r="Q5" s="16"/>
      <c r="R5" s="470"/>
      <c r="S5" s="604"/>
      <c r="T5" s="16"/>
      <c r="U5" s="470"/>
      <c r="V5" s="604"/>
      <c r="W5" s="16"/>
      <c r="X5" s="470"/>
    </row>
    <row r="6" spans="1:24" ht="26.4" x14ac:dyDescent="0.25">
      <c r="A6" s="605" t="s">
        <v>340</v>
      </c>
      <c r="B6" s="12"/>
      <c r="C6" s="19"/>
      <c r="D6" s="12"/>
      <c r="E6" s="713" t="s">
        <v>341</v>
      </c>
      <c r="F6" s="10"/>
      <c r="G6" s="624"/>
      <c r="H6" s="494"/>
      <c r="I6" s="467"/>
      <c r="J6" s="624"/>
      <c r="K6" s="468"/>
      <c r="L6" s="517"/>
      <c r="M6" s="604"/>
      <c r="N6" s="469"/>
      <c r="O6" s="470"/>
      <c r="P6" s="604"/>
      <c r="Q6" s="469"/>
      <c r="R6" s="470"/>
      <c r="S6" s="604"/>
      <c r="T6" s="469"/>
      <c r="U6" s="470"/>
      <c r="V6" s="604"/>
      <c r="W6" s="469"/>
      <c r="X6" s="470"/>
    </row>
    <row r="7" spans="1:24" ht="26.4" x14ac:dyDescent="0.25">
      <c r="A7" s="605"/>
      <c r="B7" s="12" t="s">
        <v>342</v>
      </c>
      <c r="C7" s="19"/>
      <c r="D7" s="12"/>
      <c r="E7" s="704" t="s">
        <v>341</v>
      </c>
      <c r="F7" s="15" t="s">
        <v>34</v>
      </c>
      <c r="G7" s="624">
        <v>6</v>
      </c>
      <c r="H7" s="494">
        <f>3333.33-833.333</f>
        <v>2499.9969999999998</v>
      </c>
      <c r="I7" s="467">
        <f t="shared" ref="I7:I54" si="0">G7*H7</f>
        <v>14999.982</v>
      </c>
      <c r="J7" s="624">
        <v>12</v>
      </c>
      <c r="K7" s="511"/>
      <c r="L7" s="517">
        <f t="shared" ref="L7:L9" si="1">J7*K7</f>
        <v>0</v>
      </c>
      <c r="M7" s="604"/>
      <c r="N7" s="469"/>
      <c r="O7" s="470"/>
      <c r="P7" s="604"/>
      <c r="Q7" s="469"/>
      <c r="R7" s="470"/>
      <c r="S7" s="604"/>
      <c r="T7" s="469"/>
      <c r="U7" s="470"/>
      <c r="V7" s="604"/>
      <c r="W7" s="469"/>
      <c r="X7" s="470"/>
    </row>
    <row r="8" spans="1:24" x14ac:dyDescent="0.25">
      <c r="A8" s="605" t="s">
        <v>343</v>
      </c>
      <c r="B8" s="12"/>
      <c r="C8" s="19"/>
      <c r="D8" s="12"/>
      <c r="E8" s="701" t="s">
        <v>344</v>
      </c>
      <c r="F8" s="15" t="s">
        <v>34</v>
      </c>
      <c r="G8" s="624">
        <v>6</v>
      </c>
      <c r="H8" s="79">
        <v>10000</v>
      </c>
      <c r="I8" s="467">
        <f t="shared" si="0"/>
        <v>60000</v>
      </c>
      <c r="J8" s="624">
        <f>J7</f>
        <v>12</v>
      </c>
      <c r="K8" s="511"/>
      <c r="L8" s="517">
        <f t="shared" si="1"/>
        <v>0</v>
      </c>
      <c r="M8" s="604"/>
      <c r="N8" s="469"/>
      <c r="O8" s="470"/>
      <c r="P8" s="604"/>
      <c r="Q8" s="469"/>
      <c r="R8" s="470"/>
      <c r="S8" s="604"/>
      <c r="T8" s="469"/>
      <c r="U8" s="470"/>
      <c r="V8" s="604"/>
      <c r="W8" s="469"/>
      <c r="X8" s="470"/>
    </row>
    <row r="9" spans="1:24" x14ac:dyDescent="0.25">
      <c r="A9" s="605" t="s">
        <v>345</v>
      </c>
      <c r="B9" s="12"/>
      <c r="C9" s="19"/>
      <c r="D9" s="12"/>
      <c r="E9" s="701" t="s">
        <v>346</v>
      </c>
      <c r="F9" s="15" t="s">
        <v>34</v>
      </c>
      <c r="G9" s="624">
        <v>6</v>
      </c>
      <c r="H9" s="494">
        <f>1333.33+333.33</f>
        <v>1666.6599999999999</v>
      </c>
      <c r="I9" s="467">
        <f t="shared" si="0"/>
        <v>9999.9599999999991</v>
      </c>
      <c r="J9" s="624">
        <f>J8</f>
        <v>12</v>
      </c>
      <c r="K9" s="511"/>
      <c r="L9" s="517">
        <f t="shared" si="1"/>
        <v>0</v>
      </c>
      <c r="M9" s="604"/>
      <c r="N9" s="469"/>
      <c r="O9" s="470"/>
      <c r="P9" s="604"/>
      <c r="Q9" s="469"/>
      <c r="R9" s="470"/>
      <c r="S9" s="604"/>
      <c r="T9" s="469"/>
      <c r="U9" s="470"/>
      <c r="V9" s="604"/>
      <c r="W9" s="469"/>
      <c r="X9" s="470"/>
    </row>
    <row r="10" spans="1:24" x14ac:dyDescent="0.25">
      <c r="A10" s="605" t="s">
        <v>4775</v>
      </c>
      <c r="B10" s="12"/>
      <c r="C10" s="19"/>
      <c r="D10" s="12"/>
      <c r="E10" s="654" t="s">
        <v>4776</v>
      </c>
      <c r="F10" s="10"/>
      <c r="G10" s="624"/>
      <c r="H10" s="79"/>
      <c r="I10" s="467"/>
      <c r="J10" s="624"/>
      <c r="K10" s="468"/>
      <c r="L10" s="517"/>
      <c r="M10" s="604"/>
      <c r="N10" s="469"/>
      <c r="O10" s="470"/>
      <c r="P10" s="604"/>
      <c r="Q10" s="469"/>
      <c r="R10" s="470"/>
      <c r="S10" s="604"/>
      <c r="T10" s="469"/>
      <c r="U10" s="470"/>
      <c r="V10" s="604"/>
      <c r="W10" s="469"/>
      <c r="X10" s="470"/>
    </row>
    <row r="11" spans="1:24" x14ac:dyDescent="0.25">
      <c r="A11" s="741" t="s">
        <v>1481</v>
      </c>
      <c r="B11" s="742"/>
      <c r="C11" s="743"/>
      <c r="D11" s="743"/>
      <c r="E11" s="744" t="s">
        <v>1482</v>
      </c>
      <c r="F11" s="15"/>
      <c r="G11" s="745"/>
      <c r="H11" s="124"/>
      <c r="I11" s="467"/>
      <c r="J11" s="745"/>
      <c r="K11" s="461"/>
      <c r="L11" s="517"/>
      <c r="M11" s="201"/>
      <c r="N11" s="495"/>
      <c r="O11" s="470"/>
      <c r="P11" s="201"/>
      <c r="Q11" s="495"/>
      <c r="R11" s="470"/>
      <c r="S11" s="201"/>
      <c r="T11" s="495"/>
      <c r="U11" s="470"/>
      <c r="V11" s="201"/>
      <c r="W11" s="495"/>
      <c r="X11" s="470"/>
    </row>
    <row r="12" spans="1:24" ht="15.6" x14ac:dyDescent="0.25">
      <c r="A12" s="605"/>
      <c r="B12" s="742" t="s">
        <v>1486</v>
      </c>
      <c r="C12" s="743"/>
      <c r="D12" s="743"/>
      <c r="E12" s="704" t="s">
        <v>1429</v>
      </c>
      <c r="F12" s="15" t="s">
        <v>60</v>
      </c>
      <c r="G12" s="745">
        <v>1125</v>
      </c>
      <c r="H12" s="468">
        <v>45</v>
      </c>
      <c r="I12" s="471">
        <f>G12*H12</f>
        <v>50625</v>
      </c>
      <c r="J12" s="745">
        <v>1125</v>
      </c>
      <c r="K12" s="511"/>
      <c r="L12" s="517">
        <f t="shared" ref="L12:L27" si="2">J12*K12</f>
        <v>0</v>
      </c>
      <c r="M12" s="29"/>
      <c r="N12" s="469"/>
      <c r="O12" s="470"/>
      <c r="P12" s="201"/>
      <c r="Q12" s="469"/>
      <c r="R12" s="470"/>
      <c r="S12" s="201"/>
      <c r="T12" s="469"/>
      <c r="U12" s="470"/>
      <c r="V12" s="201"/>
      <c r="W12" s="469"/>
      <c r="X12" s="470"/>
    </row>
    <row r="13" spans="1:24" x14ac:dyDescent="0.25">
      <c r="A13" s="605"/>
      <c r="B13" s="12" t="s">
        <v>1618</v>
      </c>
      <c r="C13" s="19"/>
      <c r="D13" s="12"/>
      <c r="E13" s="701" t="s">
        <v>1619</v>
      </c>
      <c r="F13" s="10"/>
      <c r="G13" s="746"/>
      <c r="H13" s="468"/>
      <c r="I13" s="471"/>
      <c r="J13" s="746"/>
      <c r="K13" s="468"/>
      <c r="L13" s="517">
        <f t="shared" si="2"/>
        <v>0</v>
      </c>
      <c r="M13" s="747"/>
      <c r="N13" s="469"/>
      <c r="O13" s="470"/>
      <c r="P13" s="747"/>
      <c r="Q13" s="469"/>
      <c r="R13" s="470"/>
      <c r="S13" s="747"/>
      <c r="T13" s="469"/>
      <c r="U13" s="470"/>
      <c r="V13" s="747"/>
      <c r="W13" s="469"/>
      <c r="X13" s="470"/>
    </row>
    <row r="14" spans="1:24" ht="15.6" x14ac:dyDescent="0.25">
      <c r="A14" s="605"/>
      <c r="B14" s="16"/>
      <c r="C14" s="742" t="s">
        <v>1622</v>
      </c>
      <c r="D14" s="743"/>
      <c r="E14" s="704" t="s">
        <v>1623</v>
      </c>
      <c r="F14" s="10" t="s">
        <v>60</v>
      </c>
      <c r="G14" s="496">
        <f>1500*5*0.15</f>
        <v>1125</v>
      </c>
      <c r="H14" s="672">
        <v>70</v>
      </c>
      <c r="I14" s="471">
        <f t="shared" ref="I14" si="3">G14*H14</f>
        <v>78750</v>
      </c>
      <c r="J14" s="496">
        <f>1500*5*0.15</f>
        <v>1125</v>
      </c>
      <c r="K14" s="736"/>
      <c r="L14" s="517">
        <f t="shared" si="2"/>
        <v>0</v>
      </c>
      <c r="M14" s="29"/>
      <c r="N14" s="748"/>
      <c r="O14" s="470"/>
      <c r="P14" s="479"/>
      <c r="Q14" s="748"/>
      <c r="R14" s="470"/>
      <c r="S14" s="479"/>
      <c r="T14" s="748"/>
      <c r="U14" s="470"/>
      <c r="V14" s="479"/>
      <c r="W14" s="748"/>
      <c r="X14" s="470"/>
    </row>
    <row r="15" spans="1:24" x14ac:dyDescent="0.25">
      <c r="A15" s="605"/>
      <c r="B15" s="12" t="s">
        <v>1814</v>
      </c>
      <c r="C15" s="19"/>
      <c r="D15" s="12"/>
      <c r="E15" s="710" t="s">
        <v>1815</v>
      </c>
      <c r="F15" s="10"/>
      <c r="G15" s="624"/>
      <c r="H15" s="468"/>
      <c r="I15" s="471"/>
      <c r="J15" s="624"/>
      <c r="K15" s="468"/>
      <c r="L15" s="517">
        <f t="shared" si="2"/>
        <v>0</v>
      </c>
      <c r="M15" s="604"/>
      <c r="N15" s="469"/>
      <c r="O15" s="470"/>
      <c r="P15" s="604"/>
      <c r="Q15" s="469"/>
      <c r="R15" s="470"/>
      <c r="S15" s="604"/>
      <c r="T15" s="469"/>
      <c r="U15" s="470"/>
      <c r="V15" s="604"/>
      <c r="W15" s="469"/>
      <c r="X15" s="470"/>
    </row>
    <row r="16" spans="1:24" ht="26.4" x14ac:dyDescent="0.25">
      <c r="A16" s="605"/>
      <c r="B16" s="12"/>
      <c r="C16" s="19" t="s">
        <v>1816</v>
      </c>
      <c r="D16" s="12" t="s">
        <v>86</v>
      </c>
      <c r="E16" s="708" t="s">
        <v>4774</v>
      </c>
      <c r="F16" s="10" t="s">
        <v>60</v>
      </c>
      <c r="G16" s="496">
        <f>1500*5*0.15</f>
        <v>1125</v>
      </c>
      <c r="H16" s="468">
        <v>65</v>
      </c>
      <c r="I16" s="471">
        <f>G16*H16</f>
        <v>73125</v>
      </c>
      <c r="J16" s="496">
        <f>1500*5*0.15</f>
        <v>1125</v>
      </c>
      <c r="K16" s="511"/>
      <c r="L16" s="517">
        <f t="shared" si="2"/>
        <v>0</v>
      </c>
      <c r="M16" s="29"/>
      <c r="N16" s="469"/>
      <c r="O16" s="470"/>
      <c r="P16" s="479"/>
      <c r="Q16" s="469"/>
      <c r="R16" s="470"/>
      <c r="S16" s="479"/>
      <c r="T16" s="469"/>
      <c r="U16" s="470"/>
      <c r="V16" s="479"/>
      <c r="W16" s="469"/>
      <c r="X16" s="470"/>
    </row>
    <row r="17" spans="1:24" x14ac:dyDescent="0.25">
      <c r="A17" s="605" t="s">
        <v>4753</v>
      </c>
      <c r="B17" s="12"/>
      <c r="C17" s="19"/>
      <c r="D17" s="623"/>
      <c r="E17" s="749" t="s">
        <v>4754</v>
      </c>
      <c r="F17" s="10"/>
      <c r="G17" s="624"/>
      <c r="H17" s="468"/>
      <c r="I17" s="471"/>
      <c r="J17" s="624"/>
      <c r="K17" s="468"/>
      <c r="L17" s="517">
        <f t="shared" si="2"/>
        <v>0</v>
      </c>
      <c r="M17" s="604"/>
      <c r="N17" s="469"/>
      <c r="O17" s="470"/>
      <c r="P17" s="604"/>
      <c r="Q17" s="469"/>
      <c r="R17" s="470"/>
      <c r="S17" s="604"/>
      <c r="T17" s="469"/>
      <c r="U17" s="470"/>
      <c r="V17" s="604"/>
      <c r="W17" s="469"/>
      <c r="X17" s="470"/>
    </row>
    <row r="18" spans="1:24" x14ac:dyDescent="0.25">
      <c r="A18" s="605"/>
      <c r="B18" s="12" t="s">
        <v>4755</v>
      </c>
      <c r="C18" s="19"/>
      <c r="D18" s="623"/>
      <c r="E18" s="704" t="s">
        <v>52</v>
      </c>
      <c r="F18" s="10" t="s">
        <v>53</v>
      </c>
      <c r="G18" s="624">
        <v>1.5</v>
      </c>
      <c r="H18" s="468">
        <v>10000</v>
      </c>
      <c r="I18" s="471">
        <f>G18*H18</f>
        <v>15000</v>
      </c>
      <c r="J18" s="624">
        <v>1.5</v>
      </c>
      <c r="K18" s="511"/>
      <c r="L18" s="517">
        <f t="shared" si="2"/>
        <v>0</v>
      </c>
      <c r="M18" s="604"/>
      <c r="N18" s="469"/>
      <c r="O18" s="470"/>
      <c r="P18" s="604"/>
      <c r="Q18" s="469"/>
      <c r="R18" s="470"/>
      <c r="S18" s="604"/>
      <c r="T18" s="469"/>
      <c r="U18" s="470"/>
      <c r="V18" s="604"/>
      <c r="W18" s="469"/>
      <c r="X18" s="470"/>
    </row>
    <row r="19" spans="1:24" ht="26.4" hidden="1" x14ac:dyDescent="0.25">
      <c r="A19" s="622"/>
      <c r="B19" s="12" t="s">
        <v>4756</v>
      </c>
      <c r="C19" s="623"/>
      <c r="D19" s="623"/>
      <c r="E19" s="704" t="s">
        <v>4757</v>
      </c>
      <c r="F19" s="10" t="s">
        <v>1564</v>
      </c>
      <c r="G19" s="624">
        <f>G4*50%</f>
        <v>0</v>
      </c>
      <c r="H19" s="468">
        <v>65</v>
      </c>
      <c r="I19" s="471">
        <f t="shared" ref="I19:I25" si="4">G19*H19</f>
        <v>0</v>
      </c>
      <c r="J19" s="624">
        <f>J4*50%</f>
        <v>0</v>
      </c>
      <c r="K19" s="511"/>
      <c r="L19" s="517">
        <f t="shared" si="2"/>
        <v>0</v>
      </c>
      <c r="M19" s="604"/>
      <c r="N19" s="469"/>
      <c r="O19" s="470"/>
      <c r="P19" s="604"/>
      <c r="Q19" s="469"/>
      <c r="R19" s="470"/>
      <c r="S19" s="604"/>
      <c r="T19" s="469"/>
      <c r="U19" s="470"/>
      <c r="V19" s="604"/>
      <c r="W19" s="469"/>
      <c r="X19" s="470"/>
    </row>
    <row r="20" spans="1:24" ht="26.4" hidden="1" x14ac:dyDescent="0.25">
      <c r="A20" s="622"/>
      <c r="B20" s="679" t="s">
        <v>4758</v>
      </c>
      <c r="C20" s="702"/>
      <c r="D20" s="702"/>
      <c r="E20" s="703" t="s">
        <v>4759</v>
      </c>
      <c r="F20" s="750" t="s">
        <v>560</v>
      </c>
      <c r="G20" s="681"/>
      <c r="H20" s="751"/>
      <c r="I20" s="497">
        <f t="shared" si="4"/>
        <v>0</v>
      </c>
      <c r="J20" s="681"/>
      <c r="K20" s="770"/>
      <c r="L20" s="517">
        <f t="shared" si="2"/>
        <v>0</v>
      </c>
      <c r="M20" s="752"/>
      <c r="N20" s="753"/>
      <c r="O20" s="470"/>
      <c r="P20" s="752"/>
      <c r="Q20" s="753"/>
      <c r="R20" s="470"/>
      <c r="S20" s="752"/>
      <c r="T20" s="753"/>
      <c r="U20" s="470"/>
      <c r="V20" s="752"/>
      <c r="W20" s="753"/>
      <c r="X20" s="470"/>
    </row>
    <row r="21" spans="1:24" ht="26.4" hidden="1" x14ac:dyDescent="0.25">
      <c r="A21" s="622"/>
      <c r="B21" s="679" t="s">
        <v>4760</v>
      </c>
      <c r="C21" s="702"/>
      <c r="D21" s="702"/>
      <c r="E21" s="703" t="s">
        <v>4761</v>
      </c>
      <c r="F21" s="750" t="s">
        <v>4762</v>
      </c>
      <c r="G21" s="681"/>
      <c r="H21" s="751"/>
      <c r="I21" s="497">
        <f t="shared" si="4"/>
        <v>0</v>
      </c>
      <c r="J21" s="681"/>
      <c r="K21" s="770"/>
      <c r="L21" s="517">
        <f t="shared" si="2"/>
        <v>0</v>
      </c>
      <c r="M21" s="752"/>
      <c r="N21" s="753"/>
      <c r="O21" s="470"/>
      <c r="P21" s="752"/>
      <c r="Q21" s="753"/>
      <c r="R21" s="470"/>
      <c r="S21" s="752"/>
      <c r="T21" s="753"/>
      <c r="U21" s="470"/>
      <c r="V21" s="752"/>
      <c r="W21" s="753"/>
      <c r="X21" s="470"/>
    </row>
    <row r="22" spans="1:24" hidden="1" x14ac:dyDescent="0.25">
      <c r="A22" s="622"/>
      <c r="B22" s="679" t="s">
        <v>4763</v>
      </c>
      <c r="C22" s="702"/>
      <c r="D22" s="702"/>
      <c r="E22" s="703" t="s">
        <v>4764</v>
      </c>
      <c r="F22" s="750" t="s">
        <v>0</v>
      </c>
      <c r="G22" s="681"/>
      <c r="H22" s="751"/>
      <c r="I22" s="497">
        <f t="shared" si="4"/>
        <v>0</v>
      </c>
      <c r="J22" s="681"/>
      <c r="K22" s="770"/>
      <c r="L22" s="517">
        <f t="shared" si="2"/>
        <v>0</v>
      </c>
      <c r="M22" s="752"/>
      <c r="N22" s="753"/>
      <c r="O22" s="470"/>
      <c r="P22" s="752"/>
      <c r="Q22" s="753"/>
      <c r="R22" s="470"/>
      <c r="S22" s="752"/>
      <c r="T22" s="753"/>
      <c r="U22" s="470"/>
      <c r="V22" s="752"/>
      <c r="W22" s="753"/>
      <c r="X22" s="470"/>
    </row>
    <row r="23" spans="1:24" ht="26.4" x14ac:dyDescent="0.25">
      <c r="A23" s="622"/>
      <c r="B23" s="12" t="s">
        <v>4765</v>
      </c>
      <c r="C23" s="623"/>
      <c r="D23" s="623"/>
      <c r="E23" s="704" t="s">
        <v>4766</v>
      </c>
      <c r="F23" s="10" t="s">
        <v>57</v>
      </c>
      <c r="G23" s="624">
        <v>1.5</v>
      </c>
      <c r="H23" s="468">
        <v>75000</v>
      </c>
      <c r="I23" s="471">
        <f t="shared" si="4"/>
        <v>112500</v>
      </c>
      <c r="J23" s="624">
        <v>1.5</v>
      </c>
      <c r="K23" s="511"/>
      <c r="L23" s="517">
        <f t="shared" si="2"/>
        <v>0</v>
      </c>
      <c r="M23" s="604"/>
      <c r="N23" s="469"/>
      <c r="O23" s="470"/>
      <c r="P23" s="604"/>
      <c r="Q23" s="469"/>
      <c r="R23" s="470"/>
      <c r="S23" s="604"/>
      <c r="T23" s="469"/>
      <c r="U23" s="470"/>
      <c r="V23" s="604"/>
      <c r="W23" s="469"/>
      <c r="X23" s="470"/>
    </row>
    <row r="24" spans="1:24" ht="26.4" x14ac:dyDescent="0.25">
      <c r="A24" s="622"/>
      <c r="B24" s="12" t="s">
        <v>4767</v>
      </c>
      <c r="C24" s="623"/>
      <c r="D24" s="623"/>
      <c r="E24" s="704" t="s">
        <v>4768</v>
      </c>
      <c r="F24" s="10" t="s">
        <v>65</v>
      </c>
      <c r="G24" s="624">
        <v>300</v>
      </c>
      <c r="H24" s="468">
        <v>200</v>
      </c>
      <c r="I24" s="471">
        <f t="shared" si="4"/>
        <v>60000</v>
      </c>
      <c r="J24" s="624">
        <v>300</v>
      </c>
      <c r="K24" s="511"/>
      <c r="L24" s="517">
        <f t="shared" si="2"/>
        <v>0</v>
      </c>
      <c r="M24" s="604"/>
      <c r="N24" s="469"/>
      <c r="O24" s="470"/>
      <c r="P24" s="604"/>
      <c r="Q24" s="469"/>
      <c r="R24" s="470"/>
      <c r="S24" s="604"/>
      <c r="T24" s="469"/>
      <c r="U24" s="470"/>
      <c r="V24" s="604"/>
      <c r="W24" s="469"/>
      <c r="X24" s="470"/>
    </row>
    <row r="25" spans="1:24" ht="26.4" x14ac:dyDescent="0.25">
      <c r="A25" s="622"/>
      <c r="B25" s="12" t="s">
        <v>4769</v>
      </c>
      <c r="C25" s="623"/>
      <c r="D25" s="623"/>
      <c r="E25" s="704" t="s">
        <v>67</v>
      </c>
      <c r="F25" s="10" t="s">
        <v>68</v>
      </c>
      <c r="G25" s="624">
        <v>1</v>
      </c>
      <c r="H25" s="468">
        <v>100000</v>
      </c>
      <c r="I25" s="471">
        <f t="shared" si="4"/>
        <v>100000</v>
      </c>
      <c r="J25" s="624">
        <v>1</v>
      </c>
      <c r="K25" s="468">
        <v>100000</v>
      </c>
      <c r="L25" s="517">
        <f t="shared" si="2"/>
        <v>100000</v>
      </c>
      <c r="M25" s="604"/>
      <c r="N25" s="469"/>
      <c r="O25" s="470"/>
      <c r="P25" s="604"/>
      <c r="Q25" s="469"/>
      <c r="R25" s="470"/>
      <c r="S25" s="604"/>
      <c r="T25" s="469"/>
      <c r="U25" s="470"/>
      <c r="V25" s="604"/>
      <c r="W25" s="469"/>
      <c r="X25" s="470"/>
    </row>
    <row r="26" spans="1:24" ht="26.4" x14ac:dyDescent="0.25">
      <c r="A26" s="622"/>
      <c r="B26" s="12" t="s">
        <v>4770</v>
      </c>
      <c r="C26" s="623"/>
      <c r="D26" s="623"/>
      <c r="E26" s="678" t="s">
        <v>4771</v>
      </c>
      <c r="F26" s="10" t="s">
        <v>73</v>
      </c>
      <c r="G26" s="754">
        <f>I25</f>
        <v>100000</v>
      </c>
      <c r="H26" s="755">
        <v>0.05</v>
      </c>
      <c r="I26" s="471">
        <f>G26*H26</f>
        <v>5000</v>
      </c>
      <c r="J26" s="754">
        <f>L25</f>
        <v>100000</v>
      </c>
      <c r="K26" s="735"/>
      <c r="L26" s="517">
        <f t="shared" si="2"/>
        <v>0</v>
      </c>
      <c r="M26" s="756"/>
      <c r="N26" s="615"/>
      <c r="O26" s="470"/>
      <c r="P26" s="756"/>
      <c r="Q26" s="615"/>
      <c r="R26" s="470"/>
      <c r="S26" s="756"/>
      <c r="T26" s="615"/>
      <c r="U26" s="470"/>
      <c r="V26" s="756"/>
      <c r="W26" s="615"/>
      <c r="X26" s="470"/>
    </row>
    <row r="27" spans="1:24" x14ac:dyDescent="0.25">
      <c r="A27" s="622" t="s">
        <v>4772</v>
      </c>
      <c r="B27" s="12"/>
      <c r="C27" s="623"/>
      <c r="D27" s="623"/>
      <c r="E27" s="654" t="s">
        <v>4773</v>
      </c>
      <c r="F27" s="10" t="s">
        <v>57</v>
      </c>
      <c r="G27" s="624">
        <f>G23</f>
        <v>1.5</v>
      </c>
      <c r="H27" s="468">
        <v>70000</v>
      </c>
      <c r="I27" s="471">
        <f>G27*H27</f>
        <v>105000</v>
      </c>
      <c r="J27" s="624">
        <f>J23</f>
        <v>1.5</v>
      </c>
      <c r="K27" s="511"/>
      <c r="L27" s="517">
        <f t="shared" si="2"/>
        <v>0</v>
      </c>
      <c r="M27" s="604"/>
      <c r="N27" s="469"/>
      <c r="O27" s="470"/>
      <c r="P27" s="604"/>
      <c r="Q27" s="469"/>
      <c r="R27" s="470"/>
      <c r="S27" s="604"/>
      <c r="T27" s="469"/>
      <c r="U27" s="470"/>
      <c r="V27" s="604"/>
      <c r="W27" s="469"/>
      <c r="X27" s="470"/>
    </row>
    <row r="28" spans="1:24" x14ac:dyDescent="0.25">
      <c r="A28" s="622"/>
      <c r="B28" s="12"/>
      <c r="C28" s="623"/>
      <c r="D28" s="623"/>
      <c r="E28" s="654"/>
      <c r="F28" s="10"/>
      <c r="G28" s="624"/>
      <c r="H28" s="468"/>
      <c r="I28" s="471"/>
      <c r="J28" s="624"/>
      <c r="K28" s="468"/>
      <c r="L28" s="517"/>
      <c r="M28" s="604"/>
      <c r="N28" s="469"/>
      <c r="O28" s="470"/>
      <c r="P28" s="604"/>
      <c r="Q28" s="469"/>
      <c r="R28" s="470"/>
      <c r="S28" s="604"/>
      <c r="T28" s="469"/>
      <c r="U28" s="470"/>
      <c r="V28" s="604"/>
      <c r="W28" s="469"/>
      <c r="X28" s="470"/>
    </row>
    <row r="29" spans="1:24" x14ac:dyDescent="0.25">
      <c r="A29" s="622" t="s">
        <v>347</v>
      </c>
      <c r="B29" s="12"/>
      <c r="C29" s="623"/>
      <c r="D29" s="623"/>
      <c r="E29" s="701" t="s">
        <v>348</v>
      </c>
      <c r="F29" s="15"/>
      <c r="G29" s="624"/>
      <c r="H29" s="494"/>
      <c r="I29" s="467"/>
      <c r="J29" s="624"/>
      <c r="K29" s="468"/>
      <c r="L29" s="517"/>
      <c r="M29" s="604"/>
      <c r="N29" s="469"/>
      <c r="O29" s="470"/>
      <c r="P29" s="604"/>
      <c r="Q29" s="469"/>
      <c r="R29" s="470"/>
      <c r="S29" s="604"/>
      <c r="T29" s="469"/>
      <c r="U29" s="470"/>
      <c r="V29" s="604"/>
      <c r="W29" s="469"/>
      <c r="X29" s="470"/>
    </row>
    <row r="30" spans="1:24" ht="26.4" x14ac:dyDescent="0.25">
      <c r="A30" s="622"/>
      <c r="B30" s="623" t="s">
        <v>349</v>
      </c>
      <c r="C30" s="678"/>
      <c r="D30" s="678"/>
      <c r="E30" s="704" t="s">
        <v>350</v>
      </c>
      <c r="F30" s="15"/>
      <c r="G30" s="624"/>
      <c r="H30" s="494"/>
      <c r="I30" s="467"/>
      <c r="J30" s="624"/>
      <c r="K30" s="468"/>
      <c r="L30" s="517"/>
      <c r="M30" s="604"/>
      <c r="N30" s="469"/>
      <c r="O30" s="470"/>
      <c r="P30" s="604"/>
      <c r="Q30" s="469"/>
      <c r="R30" s="470"/>
      <c r="S30" s="604"/>
      <c r="T30" s="469"/>
      <c r="U30" s="470"/>
      <c r="V30" s="604"/>
      <c r="W30" s="469"/>
      <c r="X30" s="470"/>
    </row>
    <row r="31" spans="1:24" ht="26.4" x14ac:dyDescent="0.25">
      <c r="A31" s="622"/>
      <c r="B31" s="623"/>
      <c r="C31" s="745" t="s">
        <v>86</v>
      </c>
      <c r="D31" s="745"/>
      <c r="E31" s="704" t="s">
        <v>5210</v>
      </c>
      <c r="F31" s="15" t="s">
        <v>351</v>
      </c>
      <c r="G31" s="624">
        <v>100</v>
      </c>
      <c r="H31" s="494">
        <v>125</v>
      </c>
      <c r="I31" s="467">
        <f t="shared" si="0"/>
        <v>12500</v>
      </c>
      <c r="J31" s="624">
        <v>100</v>
      </c>
      <c r="K31" s="511"/>
      <c r="L31" s="517">
        <f t="shared" ref="L31:L32" si="5">J31*K31</f>
        <v>0</v>
      </c>
      <c r="M31" s="604"/>
      <c r="N31" s="469"/>
      <c r="O31" s="470"/>
      <c r="P31" s="604"/>
      <c r="Q31" s="469"/>
      <c r="R31" s="470"/>
      <c r="S31" s="604"/>
      <c r="T31" s="469"/>
      <c r="U31" s="470"/>
      <c r="V31" s="604"/>
      <c r="W31" s="469"/>
      <c r="X31" s="470"/>
    </row>
    <row r="32" spans="1:24" ht="26.4" x14ac:dyDescent="0.25">
      <c r="A32" s="622"/>
      <c r="B32" s="623"/>
      <c r="C32" s="745" t="s">
        <v>89</v>
      </c>
      <c r="D32" s="745"/>
      <c r="E32" s="704" t="s">
        <v>5211</v>
      </c>
      <c r="F32" s="15" t="s">
        <v>351</v>
      </c>
      <c r="G32" s="624">
        <v>500</v>
      </c>
      <c r="H32" s="494">
        <v>165</v>
      </c>
      <c r="I32" s="467">
        <f t="shared" si="0"/>
        <v>82500</v>
      </c>
      <c r="J32" s="624">
        <v>500</v>
      </c>
      <c r="K32" s="511"/>
      <c r="L32" s="517">
        <f t="shared" si="5"/>
        <v>0</v>
      </c>
      <c r="M32" s="604"/>
      <c r="N32" s="469"/>
      <c r="O32" s="470"/>
      <c r="P32" s="604"/>
      <c r="Q32" s="469"/>
      <c r="R32" s="470"/>
      <c r="S32" s="604"/>
      <c r="T32" s="469"/>
      <c r="U32" s="470"/>
      <c r="V32" s="604"/>
      <c r="W32" s="469"/>
      <c r="X32" s="470"/>
    </row>
    <row r="33" spans="1:24" x14ac:dyDescent="0.25">
      <c r="A33" s="622"/>
      <c r="B33" s="623" t="s">
        <v>4777</v>
      </c>
      <c r="C33" s="745"/>
      <c r="D33" s="623"/>
      <c r="E33" s="704" t="s">
        <v>4778</v>
      </c>
      <c r="F33" s="15" t="s">
        <v>351</v>
      </c>
      <c r="G33" s="757">
        <v>200</v>
      </c>
      <c r="H33" s="79">
        <v>125</v>
      </c>
      <c r="I33" s="467">
        <f t="shared" ref="I33" si="6">ROUND(G33*H33,2)</f>
        <v>25000</v>
      </c>
      <c r="J33" s="757">
        <v>200</v>
      </c>
      <c r="K33" s="511"/>
      <c r="L33" s="517">
        <f t="shared" ref="L33:L34" si="7">J33*K33</f>
        <v>0</v>
      </c>
      <c r="M33" s="747"/>
      <c r="N33" s="469"/>
      <c r="O33" s="470"/>
      <c r="P33" s="747"/>
      <c r="Q33" s="469"/>
      <c r="R33" s="470"/>
      <c r="S33" s="747"/>
      <c r="T33" s="469"/>
      <c r="U33" s="470"/>
      <c r="V33" s="747"/>
      <c r="W33" s="469"/>
      <c r="X33" s="470"/>
    </row>
    <row r="34" spans="1:24" x14ac:dyDescent="0.25">
      <c r="A34" s="622"/>
      <c r="B34" s="623" t="s">
        <v>352</v>
      </c>
      <c r="C34" s="745"/>
      <c r="D34" s="745"/>
      <c r="E34" s="704" t="s">
        <v>353</v>
      </c>
      <c r="F34" s="15" t="s">
        <v>354</v>
      </c>
      <c r="G34" s="624">
        <v>2000</v>
      </c>
      <c r="H34" s="494">
        <v>280</v>
      </c>
      <c r="I34" s="467">
        <f t="shared" si="0"/>
        <v>560000</v>
      </c>
      <c r="J34" s="758">
        <v>795</v>
      </c>
      <c r="K34" s="511"/>
      <c r="L34" s="517">
        <f t="shared" si="7"/>
        <v>0</v>
      </c>
      <c r="M34" s="604"/>
      <c r="N34" s="469"/>
      <c r="O34" s="470"/>
      <c r="P34" s="604"/>
      <c r="Q34" s="469"/>
      <c r="R34" s="470"/>
      <c r="S34" s="604"/>
      <c r="T34" s="469"/>
      <c r="U34" s="470"/>
      <c r="V34" s="604"/>
      <c r="W34" s="469"/>
      <c r="X34" s="470"/>
    </row>
    <row r="35" spans="1:24" x14ac:dyDescent="0.25">
      <c r="A35" s="622"/>
      <c r="B35" s="623" t="s">
        <v>355</v>
      </c>
      <c r="C35" s="745"/>
      <c r="D35" s="745"/>
      <c r="E35" s="704" t="s">
        <v>356</v>
      </c>
      <c r="F35" s="15"/>
      <c r="G35" s="624"/>
      <c r="H35" s="494"/>
      <c r="I35" s="467"/>
      <c r="J35" s="624"/>
      <c r="K35" s="468"/>
      <c r="L35" s="517"/>
      <c r="M35" s="604"/>
      <c r="N35" s="469"/>
      <c r="O35" s="470"/>
      <c r="P35" s="604"/>
      <c r="Q35" s="469"/>
      <c r="R35" s="470"/>
      <c r="S35" s="604"/>
      <c r="T35" s="469"/>
      <c r="U35" s="470"/>
      <c r="V35" s="604"/>
      <c r="W35" s="469"/>
      <c r="X35" s="470"/>
    </row>
    <row r="36" spans="1:24" ht="39.6" x14ac:dyDescent="0.25">
      <c r="A36" s="622"/>
      <c r="B36" s="623"/>
      <c r="C36" s="745" t="s">
        <v>86</v>
      </c>
      <c r="D36" s="745"/>
      <c r="E36" s="759" t="s">
        <v>357</v>
      </c>
      <c r="F36" s="15"/>
      <c r="G36" s="624"/>
      <c r="H36" s="494"/>
      <c r="I36" s="467"/>
      <c r="J36" s="624"/>
      <c r="K36" s="468"/>
      <c r="L36" s="517"/>
      <c r="M36" s="604"/>
      <c r="N36" s="469"/>
      <c r="O36" s="470"/>
      <c r="P36" s="604"/>
      <c r="Q36" s="469"/>
      <c r="R36" s="470"/>
      <c r="S36" s="604"/>
      <c r="T36" s="469"/>
      <c r="U36" s="470"/>
      <c r="V36" s="604"/>
      <c r="W36" s="469"/>
      <c r="X36" s="470"/>
    </row>
    <row r="37" spans="1:24" x14ac:dyDescent="0.25">
      <c r="A37" s="622"/>
      <c r="B37" s="623"/>
      <c r="C37" s="745"/>
      <c r="D37" s="745" t="s">
        <v>104</v>
      </c>
      <c r="E37" s="704" t="s">
        <v>358</v>
      </c>
      <c r="F37" s="15" t="s">
        <v>351</v>
      </c>
      <c r="G37" s="624">
        <v>2</v>
      </c>
      <c r="H37" s="494">
        <f>3500-875</f>
        <v>2625</v>
      </c>
      <c r="I37" s="467">
        <f t="shared" si="0"/>
        <v>5250</v>
      </c>
      <c r="J37" s="624">
        <v>2</v>
      </c>
      <c r="K37" s="511"/>
      <c r="L37" s="517">
        <f t="shared" ref="L37:L38" si="8">J37*K37</f>
        <v>0</v>
      </c>
      <c r="M37" s="604"/>
      <c r="N37" s="469"/>
      <c r="O37" s="470"/>
      <c r="P37" s="604"/>
      <c r="Q37" s="469"/>
      <c r="R37" s="470"/>
      <c r="S37" s="604"/>
      <c r="T37" s="469"/>
      <c r="U37" s="470"/>
      <c r="V37" s="604"/>
      <c r="W37" s="469"/>
      <c r="X37" s="470"/>
    </row>
    <row r="38" spans="1:24" hidden="1" x14ac:dyDescent="0.25">
      <c r="A38" s="622"/>
      <c r="B38" s="623"/>
      <c r="C38" s="745" t="s">
        <v>19</v>
      </c>
      <c r="D38" s="745"/>
      <c r="E38" s="704" t="s">
        <v>359</v>
      </c>
      <c r="F38" s="15" t="s">
        <v>351</v>
      </c>
      <c r="G38" s="624">
        <v>0</v>
      </c>
      <c r="H38" s="494">
        <f>2500-625</f>
        <v>1875</v>
      </c>
      <c r="I38" s="467">
        <f t="shared" si="0"/>
        <v>0</v>
      </c>
      <c r="J38" s="624">
        <v>0</v>
      </c>
      <c r="K38" s="468">
        <f>2500-625</f>
        <v>1875</v>
      </c>
      <c r="L38" s="517">
        <f t="shared" si="8"/>
        <v>0</v>
      </c>
      <c r="M38" s="604"/>
      <c r="N38" s="469"/>
      <c r="O38" s="470"/>
      <c r="P38" s="604"/>
      <c r="Q38" s="469"/>
      <c r="R38" s="470"/>
      <c r="S38" s="604"/>
      <c r="T38" s="469"/>
      <c r="U38" s="470"/>
      <c r="V38" s="604"/>
      <c r="W38" s="469"/>
      <c r="X38" s="470"/>
    </row>
    <row r="39" spans="1:24" x14ac:dyDescent="0.25">
      <c r="A39" s="622"/>
      <c r="B39" s="623" t="s">
        <v>360</v>
      </c>
      <c r="C39" s="624"/>
      <c r="D39" s="624"/>
      <c r="E39" s="704" t="s">
        <v>361</v>
      </c>
      <c r="F39" s="140"/>
      <c r="G39" s="624"/>
      <c r="H39" s="494"/>
      <c r="I39" s="467"/>
      <c r="J39" s="624"/>
      <c r="K39" s="468"/>
      <c r="L39" s="517"/>
      <c r="M39" s="604"/>
      <c r="N39" s="469"/>
      <c r="O39" s="470"/>
      <c r="P39" s="604"/>
      <c r="Q39" s="469"/>
      <c r="R39" s="470"/>
      <c r="S39" s="604"/>
      <c r="T39" s="469"/>
      <c r="U39" s="470"/>
      <c r="V39" s="604"/>
      <c r="W39" s="469"/>
      <c r="X39" s="470"/>
    </row>
    <row r="40" spans="1:24" ht="39.6" x14ac:dyDescent="0.25">
      <c r="A40" s="622"/>
      <c r="B40" s="623"/>
      <c r="C40" s="745" t="s">
        <v>86</v>
      </c>
      <c r="D40" s="624"/>
      <c r="E40" s="704" t="s">
        <v>5212</v>
      </c>
      <c r="F40" s="15" t="s">
        <v>34</v>
      </c>
      <c r="G40" s="624">
        <v>6</v>
      </c>
      <c r="H40" s="494">
        <f>3000-750</f>
        <v>2250</v>
      </c>
      <c r="I40" s="467">
        <f t="shared" si="0"/>
        <v>13500</v>
      </c>
      <c r="J40" s="624">
        <v>10</v>
      </c>
      <c r="K40" s="511"/>
      <c r="L40" s="517">
        <f t="shared" ref="L40:L45" si="9">J40*K40</f>
        <v>0</v>
      </c>
      <c r="M40" s="604"/>
      <c r="N40" s="469"/>
      <c r="O40" s="470"/>
      <c r="P40" s="604"/>
      <c r="Q40" s="469"/>
      <c r="R40" s="470"/>
      <c r="S40" s="604"/>
      <c r="T40" s="469"/>
      <c r="U40" s="470"/>
      <c r="V40" s="604"/>
      <c r="W40" s="469"/>
      <c r="X40" s="470"/>
    </row>
    <row r="41" spans="1:24" hidden="1" x14ac:dyDescent="0.25">
      <c r="A41" s="622"/>
      <c r="B41" s="623"/>
      <c r="C41" s="745" t="s">
        <v>19</v>
      </c>
      <c r="D41" s="623"/>
      <c r="E41" s="704" t="s">
        <v>359</v>
      </c>
      <c r="F41" s="15" t="s">
        <v>34</v>
      </c>
      <c r="G41" s="624">
        <v>0</v>
      </c>
      <c r="H41" s="494">
        <f>2500-625</f>
        <v>1875</v>
      </c>
      <c r="I41" s="467">
        <f t="shared" si="0"/>
        <v>0</v>
      </c>
      <c r="J41" s="624">
        <v>0</v>
      </c>
      <c r="K41" s="513">
        <f>2500-625</f>
        <v>1875</v>
      </c>
      <c r="L41" s="517">
        <f t="shared" si="9"/>
        <v>0</v>
      </c>
      <c r="M41" s="604"/>
      <c r="N41" s="469"/>
      <c r="O41" s="470"/>
      <c r="P41" s="604"/>
      <c r="Q41" s="469"/>
      <c r="R41" s="470"/>
      <c r="S41" s="604"/>
      <c r="T41" s="469"/>
      <c r="U41" s="470"/>
      <c r="V41" s="604"/>
      <c r="W41" s="469"/>
      <c r="X41" s="470"/>
    </row>
    <row r="42" spans="1:24" x14ac:dyDescent="0.25">
      <c r="A42" s="622"/>
      <c r="B42" s="623" t="s">
        <v>4779</v>
      </c>
      <c r="C42" s="623"/>
      <c r="D42" s="623"/>
      <c r="E42" s="12" t="s">
        <v>4780</v>
      </c>
      <c r="F42" s="10" t="s">
        <v>34</v>
      </c>
      <c r="G42" s="760">
        <v>6</v>
      </c>
      <c r="H42" s="79">
        <v>3000</v>
      </c>
      <c r="I42" s="467">
        <f t="shared" ref="I42" si="10">ROUND(G42*H42,2)</f>
        <v>18000</v>
      </c>
      <c r="J42" s="760">
        <v>10</v>
      </c>
      <c r="K42" s="511"/>
      <c r="L42" s="517">
        <f t="shared" si="9"/>
        <v>0</v>
      </c>
      <c r="M42" s="761"/>
      <c r="N42" s="469"/>
      <c r="O42" s="470"/>
      <c r="P42" s="761"/>
      <c r="Q42" s="469"/>
      <c r="R42" s="470"/>
      <c r="S42" s="761"/>
      <c r="T42" s="469"/>
      <c r="U42" s="470"/>
      <c r="V42" s="761"/>
      <c r="W42" s="469"/>
      <c r="X42" s="470"/>
    </row>
    <row r="43" spans="1:24" x14ac:dyDescent="0.25">
      <c r="A43" s="622"/>
      <c r="B43" s="623" t="s">
        <v>362</v>
      </c>
      <c r="C43" s="623"/>
      <c r="D43" s="623"/>
      <c r="E43" s="762" t="s">
        <v>363</v>
      </c>
      <c r="F43" s="10" t="s">
        <v>34</v>
      </c>
      <c r="G43" s="624">
        <v>6</v>
      </c>
      <c r="H43" s="494">
        <v>750</v>
      </c>
      <c r="I43" s="467">
        <f t="shared" si="0"/>
        <v>4500</v>
      </c>
      <c r="J43" s="624">
        <v>10</v>
      </c>
      <c r="K43" s="511"/>
      <c r="L43" s="517">
        <f t="shared" si="9"/>
        <v>0</v>
      </c>
      <c r="M43" s="604"/>
      <c r="N43" s="469"/>
      <c r="O43" s="470"/>
      <c r="P43" s="604"/>
      <c r="Q43" s="469"/>
      <c r="R43" s="470"/>
      <c r="S43" s="604"/>
      <c r="T43" s="469"/>
      <c r="U43" s="470"/>
      <c r="V43" s="604"/>
      <c r="W43" s="469"/>
      <c r="X43" s="470"/>
    </row>
    <row r="44" spans="1:24" x14ac:dyDescent="0.25">
      <c r="A44" s="622" t="s">
        <v>364</v>
      </c>
      <c r="B44" s="623"/>
      <c r="C44" s="623"/>
      <c r="D44" s="623"/>
      <c r="E44" s="701" t="s">
        <v>365</v>
      </c>
      <c r="F44" s="10" t="s">
        <v>366</v>
      </c>
      <c r="G44" s="624">
        <v>6</v>
      </c>
      <c r="H44" s="494">
        <v>30000</v>
      </c>
      <c r="I44" s="467">
        <f t="shared" si="0"/>
        <v>180000</v>
      </c>
      <c r="J44" s="624">
        <v>10</v>
      </c>
      <c r="K44" s="511"/>
      <c r="L44" s="517">
        <f t="shared" si="9"/>
        <v>0</v>
      </c>
      <c r="M44" s="604"/>
      <c r="N44" s="469"/>
      <c r="O44" s="470"/>
      <c r="P44" s="604"/>
      <c r="Q44" s="469"/>
      <c r="R44" s="470"/>
      <c r="S44" s="604"/>
      <c r="T44" s="469"/>
      <c r="U44" s="470"/>
      <c r="V44" s="604"/>
      <c r="W44" s="469"/>
      <c r="X44" s="470"/>
    </row>
    <row r="45" spans="1:24" hidden="1" x14ac:dyDescent="0.25">
      <c r="A45" s="622" t="s">
        <v>367</v>
      </c>
      <c r="B45" s="623"/>
      <c r="C45" s="623"/>
      <c r="D45" s="623"/>
      <c r="E45" s="701" t="s">
        <v>368</v>
      </c>
      <c r="F45" s="10" t="s">
        <v>34</v>
      </c>
      <c r="G45" s="624">
        <v>0</v>
      </c>
      <c r="H45" s="494">
        <f>16666.67-4166.6675</f>
        <v>12500.002499999999</v>
      </c>
      <c r="I45" s="467">
        <f t="shared" si="0"/>
        <v>0</v>
      </c>
      <c r="J45" s="624">
        <v>0</v>
      </c>
      <c r="K45" s="468">
        <f>16666.67-4166.6675</f>
        <v>12500.002499999999</v>
      </c>
      <c r="L45" s="517">
        <f t="shared" si="9"/>
        <v>0</v>
      </c>
      <c r="M45" s="604"/>
      <c r="N45" s="469"/>
      <c r="O45" s="470"/>
      <c r="P45" s="604"/>
      <c r="Q45" s="469"/>
      <c r="R45" s="470"/>
      <c r="S45" s="604"/>
      <c r="T45" s="469"/>
      <c r="U45" s="470"/>
      <c r="V45" s="604"/>
      <c r="W45" s="469"/>
      <c r="X45" s="470"/>
    </row>
    <row r="46" spans="1:24" hidden="1" x14ac:dyDescent="0.25">
      <c r="A46" s="622" t="s">
        <v>369</v>
      </c>
      <c r="B46" s="623"/>
      <c r="C46" s="623"/>
      <c r="D46" s="623"/>
      <c r="E46" s="701" t="s">
        <v>370</v>
      </c>
      <c r="F46" s="10"/>
      <c r="G46" s="624"/>
      <c r="H46" s="494"/>
      <c r="I46" s="467"/>
      <c r="J46" s="624"/>
      <c r="K46" s="468"/>
      <c r="L46" s="517"/>
      <c r="M46" s="604"/>
      <c r="N46" s="469"/>
      <c r="O46" s="470"/>
      <c r="P46" s="604"/>
      <c r="Q46" s="469"/>
      <c r="R46" s="470"/>
      <c r="S46" s="604"/>
      <c r="T46" s="469"/>
      <c r="U46" s="470"/>
      <c r="V46" s="604"/>
      <c r="W46" s="469"/>
      <c r="X46" s="470"/>
    </row>
    <row r="47" spans="1:24" ht="26.4" hidden="1" x14ac:dyDescent="0.25">
      <c r="A47" s="622"/>
      <c r="B47" s="623" t="s">
        <v>371</v>
      </c>
      <c r="C47" s="623"/>
      <c r="D47" s="623"/>
      <c r="E47" s="763" t="s">
        <v>372</v>
      </c>
      <c r="F47" s="10" t="s">
        <v>34</v>
      </c>
      <c r="G47" s="624">
        <v>0</v>
      </c>
      <c r="H47" s="494">
        <v>5000</v>
      </c>
      <c r="I47" s="467">
        <f t="shared" si="0"/>
        <v>0</v>
      </c>
      <c r="J47" s="624">
        <v>0</v>
      </c>
      <c r="K47" s="468">
        <v>5000</v>
      </c>
      <c r="L47" s="517">
        <f t="shared" ref="L47:L50" si="11">J47*K47</f>
        <v>0</v>
      </c>
      <c r="M47" s="604"/>
      <c r="N47" s="469"/>
      <c r="O47" s="470"/>
      <c r="P47" s="604"/>
      <c r="Q47" s="469"/>
      <c r="R47" s="470"/>
      <c r="S47" s="604"/>
      <c r="T47" s="469"/>
      <c r="U47" s="470"/>
      <c r="V47" s="604"/>
      <c r="W47" s="469"/>
      <c r="X47" s="470"/>
    </row>
    <row r="48" spans="1:24" x14ac:dyDescent="0.25">
      <c r="A48" s="622" t="s">
        <v>373</v>
      </c>
      <c r="B48" s="623"/>
      <c r="C48" s="623"/>
      <c r="D48" s="623"/>
      <c r="E48" s="749" t="s">
        <v>374</v>
      </c>
      <c r="F48" s="10"/>
      <c r="G48" s="624"/>
      <c r="H48" s="494"/>
      <c r="I48" s="467">
        <f t="shared" si="0"/>
        <v>0</v>
      </c>
      <c r="J48" s="624"/>
      <c r="K48" s="468"/>
      <c r="L48" s="517">
        <f t="shared" si="11"/>
        <v>0</v>
      </c>
      <c r="M48" s="604"/>
      <c r="N48" s="469"/>
      <c r="O48" s="470"/>
      <c r="P48" s="604"/>
      <c r="Q48" s="469"/>
      <c r="R48" s="470"/>
      <c r="S48" s="604"/>
      <c r="T48" s="469"/>
      <c r="U48" s="470"/>
      <c r="V48" s="604"/>
      <c r="W48" s="469"/>
      <c r="X48" s="470"/>
    </row>
    <row r="49" spans="1:24" x14ac:dyDescent="0.25">
      <c r="A49" s="622"/>
      <c r="B49" s="623" t="s">
        <v>375</v>
      </c>
      <c r="C49" s="623"/>
      <c r="D49" s="623"/>
      <c r="E49" s="653" t="s">
        <v>376</v>
      </c>
      <c r="F49" s="10" t="s">
        <v>351</v>
      </c>
      <c r="G49" s="624">
        <v>6</v>
      </c>
      <c r="H49" s="494">
        <f>400-100</f>
        <v>300</v>
      </c>
      <c r="I49" s="467">
        <f t="shared" si="0"/>
        <v>1800</v>
      </c>
      <c r="J49" s="624">
        <v>6</v>
      </c>
      <c r="K49" s="511"/>
      <c r="L49" s="517">
        <f t="shared" si="11"/>
        <v>0</v>
      </c>
      <c r="M49" s="604"/>
      <c r="N49" s="469"/>
      <c r="O49" s="470"/>
      <c r="P49" s="604"/>
      <c r="Q49" s="469"/>
      <c r="R49" s="470"/>
      <c r="S49" s="604"/>
      <c r="T49" s="469"/>
      <c r="U49" s="470"/>
      <c r="V49" s="604"/>
      <c r="W49" s="469"/>
      <c r="X49" s="470"/>
    </row>
    <row r="50" spans="1:24" x14ac:dyDescent="0.25">
      <c r="A50" s="622"/>
      <c r="B50" s="623" t="s">
        <v>377</v>
      </c>
      <c r="C50" s="623"/>
      <c r="D50" s="623"/>
      <c r="E50" s="762" t="s">
        <v>378</v>
      </c>
      <c r="F50" s="10" t="s">
        <v>351</v>
      </c>
      <c r="G50" s="624">
        <v>6</v>
      </c>
      <c r="H50" s="468">
        <v>60</v>
      </c>
      <c r="I50" s="467">
        <f t="shared" si="0"/>
        <v>360</v>
      </c>
      <c r="J50" s="624">
        <v>6</v>
      </c>
      <c r="K50" s="511"/>
      <c r="L50" s="517">
        <f t="shared" si="11"/>
        <v>0</v>
      </c>
      <c r="M50" s="604"/>
      <c r="N50" s="469"/>
      <c r="O50" s="470"/>
      <c r="P50" s="604"/>
      <c r="Q50" s="469"/>
      <c r="R50" s="470"/>
      <c r="S50" s="604"/>
      <c r="T50" s="469"/>
      <c r="U50" s="470"/>
      <c r="V50" s="604"/>
      <c r="W50" s="469"/>
      <c r="X50" s="470"/>
    </row>
    <row r="51" spans="1:24" ht="26.4" x14ac:dyDescent="0.25">
      <c r="A51" s="622" t="s">
        <v>379</v>
      </c>
      <c r="B51" s="623"/>
      <c r="C51" s="623"/>
      <c r="D51" s="623"/>
      <c r="E51" s="710" t="s">
        <v>380</v>
      </c>
      <c r="F51" s="10"/>
      <c r="G51" s="624"/>
      <c r="H51" s="468"/>
      <c r="I51" s="467"/>
      <c r="J51" s="624"/>
      <c r="K51" s="468"/>
      <c r="L51" s="517"/>
      <c r="M51" s="604"/>
      <c r="N51" s="469"/>
      <c r="O51" s="470"/>
      <c r="P51" s="604"/>
      <c r="Q51" s="469"/>
      <c r="R51" s="470"/>
      <c r="S51" s="604"/>
      <c r="T51" s="469"/>
      <c r="U51" s="470"/>
      <c r="V51" s="604"/>
      <c r="W51" s="469"/>
      <c r="X51" s="470"/>
    </row>
    <row r="52" spans="1:24" ht="26.4" x14ac:dyDescent="0.25">
      <c r="A52" s="622"/>
      <c r="B52" s="623" t="s">
        <v>381</v>
      </c>
      <c r="C52" s="623"/>
      <c r="D52" s="623"/>
      <c r="E52" s="704" t="s">
        <v>382</v>
      </c>
      <c r="F52" s="10" t="s">
        <v>68</v>
      </c>
      <c r="G52" s="624">
        <v>1</v>
      </c>
      <c r="H52" s="468">
        <v>100000</v>
      </c>
      <c r="I52" s="467">
        <f t="shared" si="0"/>
        <v>100000</v>
      </c>
      <c r="J52" s="624">
        <v>1</v>
      </c>
      <c r="K52" s="468">
        <v>100000</v>
      </c>
      <c r="L52" s="517">
        <f t="shared" ref="L52:L54" si="12">J52*K52</f>
        <v>100000</v>
      </c>
      <c r="M52" s="604"/>
      <c r="N52" s="469"/>
      <c r="O52" s="470"/>
      <c r="P52" s="604"/>
      <c r="Q52" s="469"/>
      <c r="R52" s="470"/>
      <c r="S52" s="604"/>
      <c r="T52" s="469"/>
      <c r="U52" s="470"/>
      <c r="V52" s="604"/>
      <c r="W52" s="469"/>
      <c r="X52" s="470"/>
    </row>
    <row r="53" spans="1:24" ht="26.4" x14ac:dyDescent="0.25">
      <c r="A53" s="622"/>
      <c r="B53" s="623" t="s">
        <v>383</v>
      </c>
      <c r="C53" s="623"/>
      <c r="D53" s="623"/>
      <c r="E53" s="708" t="s">
        <v>384</v>
      </c>
      <c r="F53" s="10" t="s">
        <v>73</v>
      </c>
      <c r="G53" s="754">
        <v>100000</v>
      </c>
      <c r="H53" s="764">
        <v>0.05</v>
      </c>
      <c r="I53" s="467">
        <f t="shared" si="0"/>
        <v>5000</v>
      </c>
      <c r="J53" s="754">
        <v>100000</v>
      </c>
      <c r="K53" s="735"/>
      <c r="L53" s="517">
        <f t="shared" si="12"/>
        <v>0</v>
      </c>
      <c r="M53" s="756"/>
      <c r="N53" s="615"/>
      <c r="O53" s="470"/>
      <c r="P53" s="756"/>
      <c r="Q53" s="615"/>
      <c r="R53" s="470"/>
      <c r="S53" s="756"/>
      <c r="T53" s="615"/>
      <c r="U53" s="470"/>
      <c r="V53" s="756"/>
      <c r="W53" s="615"/>
      <c r="X53" s="470"/>
    </row>
    <row r="54" spans="1:24" x14ac:dyDescent="0.25">
      <c r="A54" s="622"/>
      <c r="B54" s="623" t="s">
        <v>5451</v>
      </c>
      <c r="C54" s="623"/>
      <c r="D54" s="623"/>
      <c r="E54" s="708" t="s">
        <v>4781</v>
      </c>
      <c r="F54" s="10" t="s">
        <v>161</v>
      </c>
      <c r="G54" s="624">
        <v>4</v>
      </c>
      <c r="H54" s="494">
        <v>27500</v>
      </c>
      <c r="I54" s="467">
        <f t="shared" si="0"/>
        <v>110000</v>
      </c>
      <c r="J54" s="624">
        <v>4</v>
      </c>
      <c r="K54" s="511"/>
      <c r="L54" s="517">
        <f t="shared" si="12"/>
        <v>0</v>
      </c>
      <c r="M54" s="604"/>
      <c r="N54" s="469"/>
      <c r="O54" s="470"/>
      <c r="P54" s="604"/>
      <c r="Q54" s="469"/>
      <c r="R54" s="470"/>
      <c r="S54" s="604"/>
      <c r="T54" s="469"/>
      <c r="U54" s="470"/>
      <c r="V54" s="604"/>
      <c r="W54" s="469"/>
      <c r="X54" s="470"/>
    </row>
    <row r="55" spans="1:24" x14ac:dyDescent="0.25">
      <c r="A55" s="622" t="s">
        <v>5452</v>
      </c>
      <c r="B55" s="623"/>
      <c r="C55" s="623"/>
      <c r="D55" s="623"/>
      <c r="E55" s="712" t="s">
        <v>5455</v>
      </c>
      <c r="F55" s="10"/>
      <c r="G55" s="623"/>
      <c r="H55" s="616"/>
      <c r="I55" s="471"/>
      <c r="J55" s="616"/>
      <c r="K55" s="616"/>
      <c r="L55" s="518"/>
      <c r="M55" s="16"/>
      <c r="N55" s="16"/>
      <c r="O55" s="470"/>
      <c r="P55" s="16"/>
      <c r="Q55" s="16"/>
      <c r="R55" s="470"/>
      <c r="S55" s="16"/>
      <c r="T55" s="16"/>
      <c r="U55" s="470"/>
      <c r="V55" s="16"/>
      <c r="W55" s="16"/>
      <c r="X55" s="470"/>
    </row>
    <row r="56" spans="1:24" ht="39.6" x14ac:dyDescent="0.25">
      <c r="A56" s="630"/>
      <c r="B56" s="631" t="s">
        <v>5452</v>
      </c>
      <c r="C56" s="631" t="s">
        <v>86</v>
      </c>
      <c r="D56" s="631"/>
      <c r="E56" s="765" t="s">
        <v>5453</v>
      </c>
      <c r="F56" s="15" t="s">
        <v>351</v>
      </c>
      <c r="G56" s="624">
        <v>100</v>
      </c>
      <c r="H56" s="468">
        <v>125</v>
      </c>
      <c r="I56" s="471">
        <f t="shared" ref="I56" si="13">G56*H56</f>
        <v>12500</v>
      </c>
      <c r="J56" s="624">
        <v>50</v>
      </c>
      <c r="K56" s="511"/>
      <c r="L56" s="518">
        <f t="shared" ref="L56" si="14">J56*K56</f>
        <v>0</v>
      </c>
      <c r="M56" s="16"/>
      <c r="N56" s="16"/>
      <c r="O56" s="470"/>
      <c r="P56" s="16"/>
      <c r="Q56" s="16"/>
      <c r="R56" s="470"/>
      <c r="S56" s="16"/>
      <c r="T56" s="16"/>
      <c r="U56" s="470"/>
      <c r="V56" s="16"/>
      <c r="W56" s="16"/>
      <c r="X56" s="470"/>
    </row>
    <row r="57" spans="1:24" ht="26.4" x14ac:dyDescent="0.25">
      <c r="A57" s="630"/>
      <c r="B57" s="631"/>
      <c r="C57" s="631" t="s">
        <v>89</v>
      </c>
      <c r="D57" s="631"/>
      <c r="E57" s="765" t="s">
        <v>5454</v>
      </c>
      <c r="F57" s="10" t="s">
        <v>41</v>
      </c>
      <c r="G57" s="10" t="s">
        <v>42</v>
      </c>
      <c r="H57" s="468" t="s">
        <v>43</v>
      </c>
      <c r="I57" s="471">
        <v>575000.00250000006</v>
      </c>
      <c r="J57" s="10">
        <v>1</v>
      </c>
      <c r="K57" s="511"/>
      <c r="L57" s="518">
        <f>+J57*K57</f>
        <v>0</v>
      </c>
      <c r="M57" s="16"/>
      <c r="N57" s="16"/>
      <c r="O57" s="470"/>
      <c r="P57" s="16"/>
      <c r="Q57" s="16"/>
      <c r="R57" s="470"/>
      <c r="S57" s="16"/>
      <c r="T57" s="16"/>
      <c r="U57" s="470"/>
      <c r="V57" s="16"/>
      <c r="W57" s="16"/>
      <c r="X57" s="470"/>
    </row>
    <row r="58" spans="1:24" x14ac:dyDescent="0.25">
      <c r="A58" s="605" t="s">
        <v>5557</v>
      </c>
      <c r="B58" s="631"/>
      <c r="C58" s="631"/>
      <c r="D58" s="631"/>
      <c r="E58" s="654" t="s">
        <v>5444</v>
      </c>
      <c r="F58" s="10"/>
      <c r="G58" s="10"/>
      <c r="H58" s="468"/>
      <c r="I58" s="471"/>
      <c r="J58" s="10"/>
      <c r="K58" s="468"/>
      <c r="L58" s="518"/>
      <c r="M58" s="16"/>
      <c r="N58" s="16"/>
      <c r="O58" s="470"/>
      <c r="P58" s="16"/>
      <c r="Q58" s="16"/>
      <c r="R58" s="470"/>
      <c r="S58" s="16"/>
      <c r="T58" s="16"/>
      <c r="U58" s="470"/>
      <c r="V58" s="16"/>
      <c r="W58" s="16"/>
      <c r="X58" s="470"/>
    </row>
    <row r="59" spans="1:24" ht="39.6" x14ac:dyDescent="0.25">
      <c r="A59" s="605"/>
      <c r="B59" s="631" t="s">
        <v>5557</v>
      </c>
      <c r="C59" s="631" t="s">
        <v>86</v>
      </c>
      <c r="D59" s="631"/>
      <c r="E59" s="678" t="s">
        <v>5445</v>
      </c>
      <c r="F59" s="10" t="s">
        <v>68</v>
      </c>
      <c r="G59" s="10" t="s">
        <v>69</v>
      </c>
      <c r="H59" s="468" t="s">
        <v>70</v>
      </c>
      <c r="I59" s="471">
        <v>25000</v>
      </c>
      <c r="J59" s="10">
        <v>1</v>
      </c>
      <c r="K59" s="468">
        <v>144000</v>
      </c>
      <c r="L59" s="518">
        <f>+J59*K59</f>
        <v>144000</v>
      </c>
      <c r="M59" s="16"/>
      <c r="N59" s="16"/>
      <c r="O59" s="470"/>
      <c r="P59" s="16"/>
      <c r="Q59" s="16"/>
      <c r="R59" s="470"/>
      <c r="S59" s="16"/>
      <c r="T59" s="16"/>
      <c r="U59" s="470"/>
      <c r="V59" s="16"/>
      <c r="W59" s="16"/>
      <c r="X59" s="470"/>
    </row>
    <row r="60" spans="1:24" ht="26.4" x14ac:dyDescent="0.25">
      <c r="A60" s="630"/>
      <c r="B60" s="631"/>
      <c r="C60" s="631" t="s">
        <v>89</v>
      </c>
      <c r="D60" s="631"/>
      <c r="E60" s="14" t="s">
        <v>5558</v>
      </c>
      <c r="F60" s="10" t="s">
        <v>73</v>
      </c>
      <c r="G60" s="468">
        <f>I59</f>
        <v>25000</v>
      </c>
      <c r="H60" s="619">
        <v>0.05</v>
      </c>
      <c r="I60" s="471">
        <f>G60*H60</f>
        <v>1250</v>
      </c>
      <c r="J60" s="468">
        <f t="shared" ref="J60" si="15">L59</f>
        <v>144000</v>
      </c>
      <c r="K60" s="641"/>
      <c r="L60" s="518">
        <f t="shared" ref="L60" si="16">J60*K60</f>
        <v>0</v>
      </c>
      <c r="M60" s="16"/>
      <c r="N60" s="16"/>
      <c r="O60" s="470"/>
      <c r="P60" s="16"/>
      <c r="Q60" s="16"/>
      <c r="R60" s="470"/>
      <c r="S60" s="16"/>
      <c r="T60" s="16"/>
      <c r="U60" s="470"/>
      <c r="V60" s="16"/>
      <c r="W60" s="16"/>
      <c r="X60" s="470"/>
    </row>
    <row r="61" spans="1:24" ht="13.8" thickBot="1" x14ac:dyDescent="0.3">
      <c r="A61" s="766"/>
      <c r="B61" s="767"/>
      <c r="C61" s="767"/>
      <c r="D61" s="767"/>
      <c r="E61" s="768"/>
      <c r="F61" s="660"/>
      <c r="G61" s="660"/>
      <c r="H61" s="524"/>
      <c r="I61" s="529"/>
      <c r="J61" s="660"/>
      <c r="K61" s="524"/>
      <c r="L61" s="528"/>
      <c r="M61" s="16"/>
      <c r="N61" s="16"/>
      <c r="O61" s="470"/>
      <c r="P61" s="16"/>
      <c r="Q61" s="16"/>
      <c r="R61" s="470"/>
      <c r="S61" s="16"/>
      <c r="T61" s="16"/>
      <c r="U61" s="470"/>
      <c r="V61" s="16"/>
      <c r="W61" s="16"/>
      <c r="X61" s="470"/>
    </row>
    <row r="62" spans="1:24" ht="13.8" thickBot="1" x14ac:dyDescent="0.3">
      <c r="A62" s="635" t="s">
        <v>131</v>
      </c>
      <c r="B62" s="636"/>
      <c r="C62" s="637"/>
      <c r="D62" s="637"/>
      <c r="E62" s="637"/>
      <c r="F62" s="593"/>
      <c r="G62" s="636"/>
      <c r="H62" s="639"/>
      <c r="I62" s="473">
        <f>SUM(I5:I56)</f>
        <v>1815909.942</v>
      </c>
      <c r="J62" s="639"/>
      <c r="K62" s="639"/>
      <c r="L62" s="489">
        <f>SUM(L5:L60)</f>
        <v>344000</v>
      </c>
      <c r="M62" s="16"/>
      <c r="N62" s="16"/>
      <c r="O62" s="470"/>
      <c r="P62" s="16"/>
      <c r="Q62" s="16"/>
      <c r="R62" s="470"/>
      <c r="S62" s="16"/>
      <c r="T62" s="16"/>
      <c r="U62" s="470"/>
      <c r="V62" s="16"/>
      <c r="W62" s="16"/>
      <c r="X62" s="470"/>
    </row>
    <row r="63" spans="1:24" x14ac:dyDescent="0.25">
      <c r="F63" s="769"/>
    </row>
    <row r="1048484" spans="6:6" x14ac:dyDescent="0.25">
      <c r="F1048484" s="10"/>
    </row>
  </sheetData>
  <sheetProtection algorithmName="SHA-512" hashValue="nB/jdHsSr/xzhAcHcPc+vVWMBP+ufAbyyJu5wy21KuguBfDS6lniIGsOhLG/ECEBYHCqFtdUnqv2L1ZQU8By6g==" saltValue="jBDuWNLXFwcKUDc34/dCvQ==" spinCount="100000" sheet="1" objects="1" scenarios="1"/>
  <mergeCells count="6">
    <mergeCell ref="V1:X1"/>
    <mergeCell ref="B1:E1"/>
    <mergeCell ref="P1:R1"/>
    <mergeCell ref="S1:U1"/>
    <mergeCell ref="M1:O1"/>
    <mergeCell ref="F1:L1"/>
  </mergeCells>
  <phoneticPr fontId="10" type="noConversion"/>
  <pageMargins left="0.70866141732283472" right="0.70866141732283472" top="0.74803149606299213" bottom="0.74803149606299213" header="0.31496062992125984" footer="0.31496062992125984"/>
  <pageSetup paperSize="9" scale="66" orientation="portrait" r:id="rId1"/>
  <headerFooter>
    <oddFooter>&amp;LContract
Part C2: Pricing Data
Tender No: BFIA8202/2026/RFP&amp;RC2.2
Bill of Quantities</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72D4-0528-41B9-B82B-B05398ECB4F3}">
  <dimension ref="A1:AO1048316"/>
  <sheetViews>
    <sheetView view="pageBreakPreview" topLeftCell="A22" zoomScale="85" zoomScaleNormal="100" zoomScaleSheetLayoutView="85" workbookViewId="0">
      <selection activeCell="G30" sqref="G30"/>
    </sheetView>
  </sheetViews>
  <sheetFormatPr defaultRowHeight="13.2" x14ac:dyDescent="0.25"/>
  <cols>
    <col min="1" max="1" width="9.33203125" style="11" customWidth="1"/>
    <col min="2" max="2" width="10.33203125" style="11" customWidth="1"/>
    <col min="3" max="3" width="3.6640625" style="11" customWidth="1"/>
    <col min="4" max="4" width="40.6640625" style="11" customWidth="1"/>
    <col min="5" max="5" width="25.5546875" style="11" bestFit="1" customWidth="1"/>
    <col min="6" max="8" width="20.6640625" style="11" customWidth="1"/>
    <col min="9" max="9" width="4.6640625" style="11" bestFit="1" customWidth="1"/>
    <col min="10" max="10" width="11.33203125" style="11" bestFit="1" customWidth="1"/>
    <col min="11" max="11" width="20.6640625" style="11" customWidth="1"/>
    <col min="12" max="12" width="4.6640625" style="11" bestFit="1" customWidth="1"/>
    <col min="13" max="13" width="11.33203125" style="11" bestFit="1" customWidth="1"/>
    <col min="14" max="14" width="20.6640625" style="11" customWidth="1"/>
    <col min="15" max="15" width="4.6640625" style="11" bestFit="1" customWidth="1"/>
    <col min="16" max="16" width="11.33203125" style="11" bestFit="1" customWidth="1"/>
    <col min="17" max="17" width="20.6640625" style="11" customWidth="1"/>
    <col min="18" max="18" width="4.6640625" style="11" bestFit="1" customWidth="1"/>
    <col min="19" max="19" width="11.33203125" style="11" bestFit="1" customWidth="1"/>
    <col min="20" max="20" width="20.6640625" style="11" customWidth="1"/>
    <col min="21" max="21" width="4.6640625" style="11" bestFit="1" customWidth="1"/>
    <col min="22" max="22" width="11.33203125" style="11" bestFit="1" customWidth="1"/>
    <col min="23" max="23" width="20.6640625" style="11" customWidth="1"/>
    <col min="24" max="261" width="9.33203125" style="11"/>
    <col min="262" max="262" width="9.33203125" style="11" customWidth="1"/>
    <col min="263" max="263" width="6.6640625" style="11" customWidth="1"/>
    <col min="264" max="264" width="40.6640625" style="11" customWidth="1"/>
    <col min="265" max="268" width="9.33203125" style="11" customWidth="1"/>
    <col min="269" max="517" width="9.33203125" style="11"/>
    <col min="518" max="518" width="9.33203125" style="11" customWidth="1"/>
    <col min="519" max="519" width="6.6640625" style="11" customWidth="1"/>
    <col min="520" max="520" width="40.6640625" style="11" customWidth="1"/>
    <col min="521" max="524" width="9.33203125" style="11" customWidth="1"/>
    <col min="525" max="773" width="9.33203125" style="11"/>
    <col min="774" max="774" width="9.33203125" style="11" customWidth="1"/>
    <col min="775" max="775" width="6.6640625" style="11" customWidth="1"/>
    <col min="776" max="776" width="40.6640625" style="11" customWidth="1"/>
    <col min="777" max="780" width="9.33203125" style="11" customWidth="1"/>
    <col min="781" max="1029" width="9.33203125" style="11"/>
    <col min="1030" max="1030" width="9.33203125" style="11" customWidth="1"/>
    <col min="1031" max="1031" width="6.6640625" style="11" customWidth="1"/>
    <col min="1032" max="1032" width="40.6640625" style="11" customWidth="1"/>
    <col min="1033" max="1036" width="9.33203125" style="11" customWidth="1"/>
    <col min="1037" max="1285" width="9.33203125" style="11"/>
    <col min="1286" max="1286" width="9.33203125" style="11" customWidth="1"/>
    <col min="1287" max="1287" width="6.6640625" style="11" customWidth="1"/>
    <col min="1288" max="1288" width="40.6640625" style="11" customWidth="1"/>
    <col min="1289" max="1292" width="9.33203125" style="11" customWidth="1"/>
    <col min="1293" max="1541" width="9.33203125" style="11"/>
    <col min="1542" max="1542" width="9.33203125" style="11" customWidth="1"/>
    <col min="1543" max="1543" width="6.6640625" style="11" customWidth="1"/>
    <col min="1544" max="1544" width="40.6640625" style="11" customWidth="1"/>
    <col min="1545" max="1548" width="9.33203125" style="11" customWidth="1"/>
    <col min="1549" max="1797" width="9.33203125" style="11"/>
    <col min="1798" max="1798" width="9.33203125" style="11" customWidth="1"/>
    <col min="1799" max="1799" width="6.6640625" style="11" customWidth="1"/>
    <col min="1800" max="1800" width="40.6640625" style="11" customWidth="1"/>
    <col min="1801" max="1804" width="9.33203125" style="11" customWidth="1"/>
    <col min="1805" max="2053" width="9.33203125" style="11"/>
    <col min="2054" max="2054" width="9.33203125" style="11" customWidth="1"/>
    <col min="2055" max="2055" width="6.6640625" style="11" customWidth="1"/>
    <col min="2056" max="2056" width="40.6640625" style="11" customWidth="1"/>
    <col min="2057" max="2060" width="9.33203125" style="11" customWidth="1"/>
    <col min="2061" max="2309" width="9.33203125" style="11"/>
    <col min="2310" max="2310" width="9.33203125" style="11" customWidth="1"/>
    <col min="2311" max="2311" width="6.6640625" style="11" customWidth="1"/>
    <col min="2312" max="2312" width="40.6640625" style="11" customWidth="1"/>
    <col min="2313" max="2316" width="9.33203125" style="11" customWidth="1"/>
    <col min="2317" max="2565" width="9.33203125" style="11"/>
    <col min="2566" max="2566" width="9.33203125" style="11" customWidth="1"/>
    <col min="2567" max="2567" width="6.6640625" style="11" customWidth="1"/>
    <col min="2568" max="2568" width="40.6640625" style="11" customWidth="1"/>
    <col min="2569" max="2572" width="9.33203125" style="11" customWidth="1"/>
    <col min="2573" max="2821" width="9.33203125" style="11"/>
    <col min="2822" max="2822" width="9.33203125" style="11" customWidth="1"/>
    <col min="2823" max="2823" width="6.6640625" style="11" customWidth="1"/>
    <col min="2824" max="2824" width="40.6640625" style="11" customWidth="1"/>
    <col min="2825" max="2828" width="9.33203125" style="11" customWidth="1"/>
    <col min="2829" max="3077" width="9.33203125" style="11"/>
    <col min="3078" max="3078" width="9.33203125" style="11" customWidth="1"/>
    <col min="3079" max="3079" width="6.6640625" style="11" customWidth="1"/>
    <col min="3080" max="3080" width="40.6640625" style="11" customWidth="1"/>
    <col min="3081" max="3084" width="9.33203125" style="11" customWidth="1"/>
    <col min="3085" max="3333" width="9.33203125" style="11"/>
    <col min="3334" max="3334" width="9.33203125" style="11" customWidth="1"/>
    <col min="3335" max="3335" width="6.6640625" style="11" customWidth="1"/>
    <col min="3336" max="3336" width="40.6640625" style="11" customWidth="1"/>
    <col min="3337" max="3340" width="9.33203125" style="11" customWidth="1"/>
    <col min="3341" max="3589" width="9.33203125" style="11"/>
    <col min="3590" max="3590" width="9.33203125" style="11" customWidth="1"/>
    <col min="3591" max="3591" width="6.6640625" style="11" customWidth="1"/>
    <col min="3592" max="3592" width="40.6640625" style="11" customWidth="1"/>
    <col min="3593" max="3596" width="9.33203125" style="11" customWidth="1"/>
    <col min="3597" max="3845" width="9.33203125" style="11"/>
    <col min="3846" max="3846" width="9.33203125" style="11" customWidth="1"/>
    <col min="3847" max="3847" width="6.6640625" style="11" customWidth="1"/>
    <col min="3848" max="3848" width="40.6640625" style="11" customWidth="1"/>
    <col min="3849" max="3852" width="9.33203125" style="11" customWidth="1"/>
    <col min="3853" max="4101" width="9.33203125" style="11"/>
    <col min="4102" max="4102" width="9.33203125" style="11" customWidth="1"/>
    <col min="4103" max="4103" width="6.6640625" style="11" customWidth="1"/>
    <col min="4104" max="4104" width="40.6640625" style="11" customWidth="1"/>
    <col min="4105" max="4108" width="9.33203125" style="11" customWidth="1"/>
    <col min="4109" max="4357" width="9.33203125" style="11"/>
    <col min="4358" max="4358" width="9.33203125" style="11" customWidth="1"/>
    <col min="4359" max="4359" width="6.6640625" style="11" customWidth="1"/>
    <col min="4360" max="4360" width="40.6640625" style="11" customWidth="1"/>
    <col min="4361" max="4364" width="9.33203125" style="11" customWidth="1"/>
    <col min="4365" max="4613" width="9.33203125" style="11"/>
    <col min="4614" max="4614" width="9.33203125" style="11" customWidth="1"/>
    <col min="4615" max="4615" width="6.6640625" style="11" customWidth="1"/>
    <col min="4616" max="4616" width="40.6640625" style="11" customWidth="1"/>
    <col min="4617" max="4620" width="9.33203125" style="11" customWidth="1"/>
    <col min="4621" max="4869" width="9.33203125" style="11"/>
    <col min="4870" max="4870" width="9.33203125" style="11" customWidth="1"/>
    <col min="4871" max="4871" width="6.6640625" style="11" customWidth="1"/>
    <col min="4872" max="4872" width="40.6640625" style="11" customWidth="1"/>
    <col min="4873" max="4876" width="9.33203125" style="11" customWidth="1"/>
    <col min="4877" max="5125" width="9.33203125" style="11"/>
    <col min="5126" max="5126" width="9.33203125" style="11" customWidth="1"/>
    <col min="5127" max="5127" width="6.6640625" style="11" customWidth="1"/>
    <col min="5128" max="5128" width="40.6640625" style="11" customWidth="1"/>
    <col min="5129" max="5132" width="9.33203125" style="11" customWidth="1"/>
    <col min="5133" max="5381" width="9.33203125" style="11"/>
    <col min="5382" max="5382" width="9.33203125" style="11" customWidth="1"/>
    <col min="5383" max="5383" width="6.6640625" style="11" customWidth="1"/>
    <col min="5384" max="5384" width="40.6640625" style="11" customWidth="1"/>
    <col min="5385" max="5388" width="9.33203125" style="11" customWidth="1"/>
    <col min="5389" max="5637" width="9.33203125" style="11"/>
    <col min="5638" max="5638" width="9.33203125" style="11" customWidth="1"/>
    <col min="5639" max="5639" width="6.6640625" style="11" customWidth="1"/>
    <col min="5640" max="5640" width="40.6640625" style="11" customWidth="1"/>
    <col min="5641" max="5644" width="9.33203125" style="11" customWidth="1"/>
    <col min="5645" max="5893" width="9.33203125" style="11"/>
    <col min="5894" max="5894" width="9.33203125" style="11" customWidth="1"/>
    <col min="5895" max="5895" width="6.6640625" style="11" customWidth="1"/>
    <col min="5896" max="5896" width="40.6640625" style="11" customWidth="1"/>
    <col min="5897" max="5900" width="9.33203125" style="11" customWidth="1"/>
    <col min="5901" max="6149" width="9.33203125" style="11"/>
    <col min="6150" max="6150" width="9.33203125" style="11" customWidth="1"/>
    <col min="6151" max="6151" width="6.6640625" style="11" customWidth="1"/>
    <col min="6152" max="6152" width="40.6640625" style="11" customWidth="1"/>
    <col min="6153" max="6156" width="9.33203125" style="11" customWidth="1"/>
    <col min="6157" max="6405" width="9.33203125" style="11"/>
    <col min="6406" max="6406" width="9.33203125" style="11" customWidth="1"/>
    <col min="6407" max="6407" width="6.6640625" style="11" customWidth="1"/>
    <col min="6408" max="6408" width="40.6640625" style="11" customWidth="1"/>
    <col min="6409" max="6412" width="9.33203125" style="11" customWidth="1"/>
    <col min="6413" max="6661" width="9.33203125" style="11"/>
    <col min="6662" max="6662" width="9.33203125" style="11" customWidth="1"/>
    <col min="6663" max="6663" width="6.6640625" style="11" customWidth="1"/>
    <col min="6664" max="6664" width="40.6640625" style="11" customWidth="1"/>
    <col min="6665" max="6668" width="9.33203125" style="11" customWidth="1"/>
    <col min="6669" max="6917" width="9.33203125" style="11"/>
    <col min="6918" max="6918" width="9.33203125" style="11" customWidth="1"/>
    <col min="6919" max="6919" width="6.6640625" style="11" customWidth="1"/>
    <col min="6920" max="6920" width="40.6640625" style="11" customWidth="1"/>
    <col min="6921" max="6924" width="9.33203125" style="11" customWidth="1"/>
    <col min="6925" max="7173" width="9.33203125" style="11"/>
    <col min="7174" max="7174" width="9.33203125" style="11" customWidth="1"/>
    <col min="7175" max="7175" width="6.6640625" style="11" customWidth="1"/>
    <col min="7176" max="7176" width="40.6640625" style="11" customWidth="1"/>
    <col min="7177" max="7180" width="9.33203125" style="11" customWidth="1"/>
    <col min="7181" max="7429" width="9.33203125" style="11"/>
    <col min="7430" max="7430" width="9.33203125" style="11" customWidth="1"/>
    <col min="7431" max="7431" width="6.6640625" style="11" customWidth="1"/>
    <col min="7432" max="7432" width="40.6640625" style="11" customWidth="1"/>
    <col min="7433" max="7436" width="9.33203125" style="11" customWidth="1"/>
    <col min="7437" max="7685" width="9.33203125" style="11"/>
    <col min="7686" max="7686" width="9.33203125" style="11" customWidth="1"/>
    <col min="7687" max="7687" width="6.6640625" style="11" customWidth="1"/>
    <col min="7688" max="7688" width="40.6640625" style="11" customWidth="1"/>
    <col min="7689" max="7692" width="9.33203125" style="11" customWidth="1"/>
    <col min="7693" max="7941" width="9.33203125" style="11"/>
    <col min="7942" max="7942" width="9.33203125" style="11" customWidth="1"/>
    <col min="7943" max="7943" width="6.6640625" style="11" customWidth="1"/>
    <col min="7944" max="7944" width="40.6640625" style="11" customWidth="1"/>
    <col min="7945" max="7948" width="9.33203125" style="11" customWidth="1"/>
    <col min="7949" max="8197" width="9.33203125" style="11"/>
    <col min="8198" max="8198" width="9.33203125" style="11" customWidth="1"/>
    <col min="8199" max="8199" width="6.6640625" style="11" customWidth="1"/>
    <col min="8200" max="8200" width="40.6640625" style="11" customWidth="1"/>
    <col min="8201" max="8204" width="9.33203125" style="11" customWidth="1"/>
    <col min="8205" max="8453" width="9.33203125" style="11"/>
    <col min="8454" max="8454" width="9.33203125" style="11" customWidth="1"/>
    <col min="8455" max="8455" width="6.6640625" style="11" customWidth="1"/>
    <col min="8456" max="8456" width="40.6640625" style="11" customWidth="1"/>
    <col min="8457" max="8460" width="9.33203125" style="11" customWidth="1"/>
    <col min="8461" max="8709" width="9.33203125" style="11"/>
    <col min="8710" max="8710" width="9.33203125" style="11" customWidth="1"/>
    <col min="8711" max="8711" width="6.6640625" style="11" customWidth="1"/>
    <col min="8712" max="8712" width="40.6640625" style="11" customWidth="1"/>
    <col min="8713" max="8716" width="9.33203125" style="11" customWidth="1"/>
    <col min="8717" max="8965" width="9.33203125" style="11"/>
    <col min="8966" max="8966" width="9.33203125" style="11" customWidth="1"/>
    <col min="8967" max="8967" width="6.6640625" style="11" customWidth="1"/>
    <col min="8968" max="8968" width="40.6640625" style="11" customWidth="1"/>
    <col min="8969" max="8972" width="9.33203125" style="11" customWidth="1"/>
    <col min="8973" max="9221" width="9.33203125" style="11"/>
    <col min="9222" max="9222" width="9.33203125" style="11" customWidth="1"/>
    <col min="9223" max="9223" width="6.6640625" style="11" customWidth="1"/>
    <col min="9224" max="9224" width="40.6640625" style="11" customWidth="1"/>
    <col min="9225" max="9228" width="9.33203125" style="11" customWidth="1"/>
    <col min="9229" max="9477" width="9.33203125" style="11"/>
    <col min="9478" max="9478" width="9.33203125" style="11" customWidth="1"/>
    <col min="9479" max="9479" width="6.6640625" style="11" customWidth="1"/>
    <col min="9480" max="9480" width="40.6640625" style="11" customWidth="1"/>
    <col min="9481" max="9484" width="9.33203125" style="11" customWidth="1"/>
    <col min="9485" max="9733" width="9.33203125" style="11"/>
    <col min="9734" max="9734" width="9.33203125" style="11" customWidth="1"/>
    <col min="9735" max="9735" width="6.6640625" style="11" customWidth="1"/>
    <col min="9736" max="9736" width="40.6640625" style="11" customWidth="1"/>
    <col min="9737" max="9740" width="9.33203125" style="11" customWidth="1"/>
    <col min="9741" max="9989" width="9.33203125" style="11"/>
    <col min="9990" max="9990" width="9.33203125" style="11" customWidth="1"/>
    <col min="9991" max="9991" width="6.6640625" style="11" customWidth="1"/>
    <col min="9992" max="9992" width="40.6640625" style="11" customWidth="1"/>
    <col min="9993" max="9996" width="9.33203125" style="11" customWidth="1"/>
    <col min="9997" max="10245" width="9.33203125" style="11"/>
    <col min="10246" max="10246" width="9.33203125" style="11" customWidth="1"/>
    <col min="10247" max="10247" width="6.6640625" style="11" customWidth="1"/>
    <col min="10248" max="10248" width="40.6640625" style="11" customWidth="1"/>
    <col min="10249" max="10252" width="9.33203125" style="11" customWidth="1"/>
    <col min="10253" max="10501" width="9.33203125" style="11"/>
    <col min="10502" max="10502" width="9.33203125" style="11" customWidth="1"/>
    <col min="10503" max="10503" width="6.6640625" style="11" customWidth="1"/>
    <col min="10504" max="10504" width="40.6640625" style="11" customWidth="1"/>
    <col min="10505" max="10508" width="9.33203125" style="11" customWidth="1"/>
    <col min="10509" max="10757" width="9.33203125" style="11"/>
    <col min="10758" max="10758" width="9.33203125" style="11" customWidth="1"/>
    <col min="10759" max="10759" width="6.6640625" style="11" customWidth="1"/>
    <col min="10760" max="10760" width="40.6640625" style="11" customWidth="1"/>
    <col min="10761" max="10764" width="9.33203125" style="11" customWidth="1"/>
    <col min="10765" max="11013" width="9.33203125" style="11"/>
    <col min="11014" max="11014" width="9.33203125" style="11" customWidth="1"/>
    <col min="11015" max="11015" width="6.6640625" style="11" customWidth="1"/>
    <col min="11016" max="11016" width="40.6640625" style="11" customWidth="1"/>
    <col min="11017" max="11020" width="9.33203125" style="11" customWidth="1"/>
    <col min="11021" max="11269" width="9.33203125" style="11"/>
    <col min="11270" max="11270" width="9.33203125" style="11" customWidth="1"/>
    <col min="11271" max="11271" width="6.6640625" style="11" customWidth="1"/>
    <col min="11272" max="11272" width="40.6640625" style="11" customWidth="1"/>
    <col min="11273" max="11276" width="9.33203125" style="11" customWidth="1"/>
    <col min="11277" max="11525" width="9.33203125" style="11"/>
    <col min="11526" max="11526" width="9.33203125" style="11" customWidth="1"/>
    <col min="11527" max="11527" width="6.6640625" style="11" customWidth="1"/>
    <col min="11528" max="11528" width="40.6640625" style="11" customWidth="1"/>
    <col min="11529" max="11532" width="9.33203125" style="11" customWidth="1"/>
    <col min="11533" max="11781" width="9.33203125" style="11"/>
    <col min="11782" max="11782" width="9.33203125" style="11" customWidth="1"/>
    <col min="11783" max="11783" width="6.6640625" style="11" customWidth="1"/>
    <col min="11784" max="11784" width="40.6640625" style="11" customWidth="1"/>
    <col min="11785" max="11788" width="9.33203125" style="11" customWidth="1"/>
    <col min="11789" max="12037" width="9.33203125" style="11"/>
    <col min="12038" max="12038" width="9.33203125" style="11" customWidth="1"/>
    <col min="12039" max="12039" width="6.6640625" style="11" customWidth="1"/>
    <col min="12040" max="12040" width="40.6640625" style="11" customWidth="1"/>
    <col min="12041" max="12044" width="9.33203125" style="11" customWidth="1"/>
    <col min="12045" max="12293" width="9.33203125" style="11"/>
    <col min="12294" max="12294" width="9.33203125" style="11" customWidth="1"/>
    <col min="12295" max="12295" width="6.6640625" style="11" customWidth="1"/>
    <col min="12296" max="12296" width="40.6640625" style="11" customWidth="1"/>
    <col min="12297" max="12300" width="9.33203125" style="11" customWidth="1"/>
    <col min="12301" max="12549" width="9.33203125" style="11"/>
    <col min="12550" max="12550" width="9.33203125" style="11" customWidth="1"/>
    <col min="12551" max="12551" width="6.6640625" style="11" customWidth="1"/>
    <col min="12552" max="12552" width="40.6640625" style="11" customWidth="1"/>
    <col min="12553" max="12556" width="9.33203125" style="11" customWidth="1"/>
    <col min="12557" max="12805" width="9.33203125" style="11"/>
    <col min="12806" max="12806" width="9.33203125" style="11" customWidth="1"/>
    <col min="12807" max="12807" width="6.6640625" style="11" customWidth="1"/>
    <col min="12808" max="12808" width="40.6640625" style="11" customWidth="1"/>
    <col min="12809" max="12812" width="9.33203125" style="11" customWidth="1"/>
    <col min="12813" max="13061" width="9.33203125" style="11"/>
    <col min="13062" max="13062" width="9.33203125" style="11" customWidth="1"/>
    <col min="13063" max="13063" width="6.6640625" style="11" customWidth="1"/>
    <col min="13064" max="13064" width="40.6640625" style="11" customWidth="1"/>
    <col min="13065" max="13068" width="9.33203125" style="11" customWidth="1"/>
    <col min="13069" max="13317" width="9.33203125" style="11"/>
    <col min="13318" max="13318" width="9.33203125" style="11" customWidth="1"/>
    <col min="13319" max="13319" width="6.6640625" style="11" customWidth="1"/>
    <col min="13320" max="13320" width="40.6640625" style="11" customWidth="1"/>
    <col min="13321" max="13324" width="9.33203125" style="11" customWidth="1"/>
    <col min="13325" max="13573" width="9.33203125" style="11"/>
    <col min="13574" max="13574" width="9.33203125" style="11" customWidth="1"/>
    <col min="13575" max="13575" width="6.6640625" style="11" customWidth="1"/>
    <col min="13576" max="13576" width="40.6640625" style="11" customWidth="1"/>
    <col min="13577" max="13580" width="9.33203125" style="11" customWidth="1"/>
    <col min="13581" max="13829" width="9.33203125" style="11"/>
    <col min="13830" max="13830" width="9.33203125" style="11" customWidth="1"/>
    <col min="13831" max="13831" width="6.6640625" style="11" customWidth="1"/>
    <col min="13832" max="13832" width="40.6640625" style="11" customWidth="1"/>
    <col min="13833" max="13836" width="9.33203125" style="11" customWidth="1"/>
    <col min="13837" max="14085" width="9.33203125" style="11"/>
    <col min="14086" max="14086" width="9.33203125" style="11" customWidth="1"/>
    <col min="14087" max="14087" width="6.6640625" style="11" customWidth="1"/>
    <col min="14088" max="14088" width="40.6640625" style="11" customWidth="1"/>
    <col min="14089" max="14092" width="9.33203125" style="11" customWidth="1"/>
    <col min="14093" max="14341" width="9.33203125" style="11"/>
    <col min="14342" max="14342" width="9.33203125" style="11" customWidth="1"/>
    <col min="14343" max="14343" width="6.6640625" style="11" customWidth="1"/>
    <col min="14344" max="14344" width="40.6640625" style="11" customWidth="1"/>
    <col min="14345" max="14348" width="9.33203125" style="11" customWidth="1"/>
    <col min="14349" max="14597" width="9.33203125" style="11"/>
    <col min="14598" max="14598" width="9.33203125" style="11" customWidth="1"/>
    <col min="14599" max="14599" width="6.6640625" style="11" customWidth="1"/>
    <col min="14600" max="14600" width="40.6640625" style="11" customWidth="1"/>
    <col min="14601" max="14604" width="9.33203125" style="11" customWidth="1"/>
    <col min="14605" max="14853" width="9.33203125" style="11"/>
    <col min="14854" max="14854" width="9.33203125" style="11" customWidth="1"/>
    <col min="14855" max="14855" width="6.6640625" style="11" customWidth="1"/>
    <col min="14856" max="14856" width="40.6640625" style="11" customWidth="1"/>
    <col min="14857" max="14860" width="9.33203125" style="11" customWidth="1"/>
    <col min="14861" max="15109" width="9.33203125" style="11"/>
    <col min="15110" max="15110" width="9.33203125" style="11" customWidth="1"/>
    <col min="15111" max="15111" width="6.6640625" style="11" customWidth="1"/>
    <col min="15112" max="15112" width="40.6640625" style="11" customWidth="1"/>
    <col min="15113" max="15116" width="9.33203125" style="11" customWidth="1"/>
    <col min="15117" max="15365" width="9.33203125" style="11"/>
    <col min="15366" max="15366" width="9.33203125" style="11" customWidth="1"/>
    <col min="15367" max="15367" width="6.6640625" style="11" customWidth="1"/>
    <col min="15368" max="15368" width="40.6640625" style="11" customWidth="1"/>
    <col min="15369" max="15372" width="9.33203125" style="11" customWidth="1"/>
    <col min="15373" max="15621" width="9.33203125" style="11"/>
    <col min="15622" max="15622" width="9.33203125" style="11" customWidth="1"/>
    <col min="15623" max="15623" width="6.6640625" style="11" customWidth="1"/>
    <col min="15624" max="15624" width="40.6640625" style="11" customWidth="1"/>
    <col min="15625" max="15628" width="9.33203125" style="11" customWidth="1"/>
    <col min="15629" max="15877" width="9.33203125" style="11"/>
    <col min="15878" max="15878" width="9.33203125" style="11" customWidth="1"/>
    <col min="15879" max="15879" width="6.6640625" style="11" customWidth="1"/>
    <col min="15880" max="15880" width="40.6640625" style="11" customWidth="1"/>
    <col min="15881" max="15884" width="9.33203125" style="11" customWidth="1"/>
    <col min="15885" max="16133" width="9.33203125" style="11"/>
    <col min="16134" max="16134" width="9.33203125" style="11" customWidth="1"/>
    <col min="16135" max="16135" width="6.6640625" style="11" customWidth="1"/>
    <col min="16136" max="16136" width="40.6640625" style="11" customWidth="1"/>
    <col min="16137" max="16140" width="9.33203125" style="11" customWidth="1"/>
    <col min="16141" max="16384" width="9.33203125" style="11"/>
  </cols>
  <sheetData>
    <row r="1" spans="1:41" ht="114" customHeight="1" thickBot="1" x14ac:dyDescent="0.3">
      <c r="A1" s="591" t="s">
        <v>2889</v>
      </c>
      <c r="B1" s="1072" t="str">
        <f>'C1.2'!B1</f>
        <v>ACSA - BFIA 8202/2026  
FOR: CONTRACTOR APPOINTMENT FOR THE CONSTRUCTION OF UNDERGROUND MAIN WATER LINE AND REHABILITATION OF SERVICE ROADS AT BRAM FISCHER INTERNATIONAL AIRPORT FOR A PERIOD OF 12 MONTHS</v>
      </c>
      <c r="C1" s="1072"/>
      <c r="D1" s="1072"/>
      <c r="E1" s="1104" t="s">
        <v>2890</v>
      </c>
      <c r="F1" s="1073"/>
      <c r="G1" s="1073"/>
      <c r="H1" s="1074"/>
      <c r="I1" s="1076"/>
      <c r="J1" s="1076"/>
      <c r="K1" s="1076"/>
      <c r="L1" s="1076"/>
      <c r="M1" s="1076"/>
      <c r="N1" s="1076"/>
      <c r="O1" s="1076"/>
      <c r="P1" s="1076"/>
      <c r="Q1" s="1076"/>
      <c r="R1" s="1076"/>
      <c r="S1" s="1076"/>
      <c r="T1" s="1076"/>
      <c r="U1" s="1076"/>
      <c r="V1" s="1076"/>
      <c r="W1" s="1076"/>
    </row>
    <row r="2" spans="1:41" ht="13.8" thickBot="1" x14ac:dyDescent="0.3">
      <c r="A2" s="592" t="s">
        <v>23</v>
      </c>
      <c r="B2" s="593"/>
      <c r="C2" s="594"/>
      <c r="D2" s="738" t="s">
        <v>24</v>
      </c>
      <c r="E2" s="595" t="s">
        <v>25</v>
      </c>
      <c r="F2" s="595" t="s">
        <v>26</v>
      </c>
      <c r="G2" s="595" t="s">
        <v>27</v>
      </c>
      <c r="H2" s="596" t="s">
        <v>28</v>
      </c>
      <c r="I2" s="597"/>
      <c r="J2" s="597"/>
      <c r="K2" s="597"/>
      <c r="L2" s="597"/>
      <c r="M2" s="597"/>
      <c r="N2" s="597"/>
      <c r="O2" s="597"/>
      <c r="P2" s="597"/>
      <c r="Q2" s="597"/>
      <c r="R2" s="597"/>
      <c r="S2" s="597"/>
      <c r="T2" s="597"/>
      <c r="U2" s="597"/>
      <c r="V2" s="597"/>
      <c r="W2" s="597"/>
    </row>
    <row r="3" spans="1:41" x14ac:dyDescent="0.25">
      <c r="A3" s="772"/>
      <c r="B3" s="773"/>
      <c r="C3" s="875"/>
      <c r="D3" s="950"/>
      <c r="E3" s="775"/>
      <c r="F3" s="775"/>
      <c r="G3" s="776"/>
      <c r="H3" s="777"/>
      <c r="I3" s="604"/>
      <c r="J3" s="16"/>
      <c r="K3" s="16"/>
      <c r="L3" s="604"/>
      <c r="M3" s="16"/>
      <c r="N3" s="16"/>
      <c r="O3" s="604"/>
      <c r="P3" s="16"/>
      <c r="Q3" s="16"/>
      <c r="R3" s="604"/>
      <c r="S3" s="16"/>
      <c r="T3" s="16"/>
      <c r="U3" s="604"/>
      <c r="V3" s="16"/>
      <c r="W3" s="16"/>
    </row>
    <row r="4" spans="1:41" x14ac:dyDescent="0.25">
      <c r="A4" s="741"/>
      <c r="B4" s="742"/>
      <c r="C4" s="743"/>
      <c r="D4" s="678"/>
      <c r="E4" s="15"/>
      <c r="F4" s="15"/>
      <c r="G4" s="14"/>
      <c r="H4" s="904"/>
      <c r="I4" s="201"/>
      <c r="J4" s="31"/>
      <c r="K4" s="31"/>
      <c r="L4" s="201"/>
      <c r="M4" s="31"/>
      <c r="N4" s="31"/>
      <c r="O4" s="201"/>
      <c r="P4" s="31"/>
      <c r="Q4" s="31"/>
      <c r="R4" s="201"/>
      <c r="S4" s="31"/>
      <c r="T4" s="31"/>
      <c r="U4" s="201"/>
      <c r="V4" s="31"/>
      <c r="W4" s="31"/>
      <c r="AD4" s="11" t="s">
        <v>4956</v>
      </c>
      <c r="AH4" s="11" t="s">
        <v>4972</v>
      </c>
      <c r="AL4" s="11" t="s">
        <v>4970</v>
      </c>
      <c r="AN4" s="11" t="s">
        <v>161</v>
      </c>
      <c r="AO4" s="11" t="s">
        <v>4971</v>
      </c>
    </row>
    <row r="5" spans="1:41" ht="66" x14ac:dyDescent="0.25">
      <c r="A5" s="741" t="s">
        <v>5554</v>
      </c>
      <c r="B5" s="742"/>
      <c r="C5" s="743"/>
      <c r="D5" s="744" t="s">
        <v>2891</v>
      </c>
      <c r="E5" s="15"/>
      <c r="F5" s="15"/>
      <c r="G5" s="461"/>
      <c r="H5" s="536"/>
      <c r="I5" s="201"/>
      <c r="J5" s="495"/>
      <c r="K5" s="504"/>
      <c r="L5" s="201"/>
      <c r="M5" s="495"/>
      <c r="N5" s="504"/>
      <c r="O5" s="201"/>
      <c r="P5" s="495"/>
      <c r="Q5" s="504"/>
      <c r="R5" s="201"/>
      <c r="S5" s="495"/>
      <c r="T5" s="504"/>
      <c r="U5" s="201"/>
      <c r="V5" s="495"/>
      <c r="W5" s="504"/>
      <c r="AD5" s="11">
        <v>1200</v>
      </c>
      <c r="AE5" s="11">
        <v>900</v>
      </c>
      <c r="AG5" s="11">
        <v>600</v>
      </c>
      <c r="AH5" s="11">
        <v>900</v>
      </c>
      <c r="AI5" s="11">
        <v>1200</v>
      </c>
      <c r="AJ5" s="11">
        <v>1500</v>
      </c>
    </row>
    <row r="6" spans="1:41" x14ac:dyDescent="0.25">
      <c r="A6" s="741"/>
      <c r="B6" s="742" t="s">
        <v>2892</v>
      </c>
      <c r="C6" s="743"/>
      <c r="D6" s="704" t="s">
        <v>2893</v>
      </c>
      <c r="E6" s="15"/>
      <c r="F6" s="15"/>
      <c r="G6" s="461"/>
      <c r="H6" s="536"/>
      <c r="I6" s="201"/>
      <c r="J6" s="495"/>
      <c r="K6" s="504"/>
      <c r="L6" s="201"/>
      <c r="M6" s="495"/>
      <c r="N6" s="504"/>
      <c r="O6" s="201"/>
      <c r="P6" s="495"/>
      <c r="Q6" s="504"/>
      <c r="R6" s="201"/>
      <c r="S6" s="495"/>
      <c r="T6" s="504"/>
      <c r="U6" s="201"/>
      <c r="V6" s="495"/>
      <c r="W6" s="504"/>
      <c r="AD6" s="11">
        <v>4</v>
      </c>
      <c r="AE6" s="11">
        <v>2</v>
      </c>
      <c r="AI6" s="11">
        <v>2</v>
      </c>
      <c r="AL6" s="11">
        <v>1.8</v>
      </c>
      <c r="AM6" s="11">
        <v>0.3</v>
      </c>
      <c r="AN6" s="11">
        <v>1</v>
      </c>
      <c r="AO6" s="11">
        <f>AL6*AM6*AN6</f>
        <v>0.54</v>
      </c>
    </row>
    <row r="7" spans="1:41" ht="15.6" x14ac:dyDescent="0.25">
      <c r="A7" s="741"/>
      <c r="B7" s="742"/>
      <c r="C7" s="743" t="s">
        <v>89</v>
      </c>
      <c r="D7" s="704" t="s">
        <v>5571</v>
      </c>
      <c r="E7" s="15" t="s">
        <v>454</v>
      </c>
      <c r="F7" s="15">
        <v>75</v>
      </c>
      <c r="G7" s="890"/>
      <c r="H7" s="536">
        <f>F7*G7</f>
        <v>0</v>
      </c>
      <c r="I7" s="201"/>
      <c r="J7" s="495"/>
      <c r="K7" s="504"/>
      <c r="L7" s="201"/>
      <c r="M7" s="495"/>
      <c r="N7" s="504"/>
      <c r="O7" s="201"/>
      <c r="P7" s="495"/>
      <c r="Q7" s="504"/>
      <c r="R7" s="201"/>
      <c r="S7" s="495"/>
      <c r="T7" s="504"/>
      <c r="U7" s="201"/>
      <c r="V7" s="495"/>
      <c r="W7" s="504"/>
      <c r="AD7" s="11">
        <v>2</v>
      </c>
      <c r="AE7" s="11">
        <v>3</v>
      </c>
      <c r="AI7" s="11">
        <v>12</v>
      </c>
      <c r="AL7" s="11">
        <v>1.5</v>
      </c>
      <c r="AM7" s="11">
        <v>0.3</v>
      </c>
      <c r="AN7" s="11">
        <v>2</v>
      </c>
      <c r="AO7" s="11">
        <f t="shared" ref="AO7:AO10" si="0">AL7*AM7*AN7</f>
        <v>0.89999999999999991</v>
      </c>
    </row>
    <row r="8" spans="1:41" ht="15.6" x14ac:dyDescent="0.25">
      <c r="A8" s="741"/>
      <c r="B8" s="742"/>
      <c r="C8" s="743" t="s">
        <v>17</v>
      </c>
      <c r="D8" s="704" t="s">
        <v>5572</v>
      </c>
      <c r="E8" s="15" t="s">
        <v>454</v>
      </c>
      <c r="F8" s="15">
        <v>35</v>
      </c>
      <c r="G8" s="890"/>
      <c r="H8" s="536">
        <f>F8*G8</f>
        <v>0</v>
      </c>
      <c r="I8" s="201"/>
      <c r="J8" s="495"/>
      <c r="K8" s="504"/>
      <c r="L8" s="201"/>
      <c r="M8" s="495"/>
      <c r="N8" s="504"/>
      <c r="O8" s="201"/>
      <c r="P8" s="495"/>
      <c r="Q8" s="504"/>
      <c r="R8" s="201"/>
      <c r="S8" s="495"/>
      <c r="T8" s="504"/>
      <c r="U8" s="201"/>
      <c r="V8" s="495"/>
      <c r="W8" s="504"/>
      <c r="AD8" s="11">
        <v>2</v>
      </c>
      <c r="AE8" s="11">
        <v>2</v>
      </c>
      <c r="AI8" s="11">
        <v>2</v>
      </c>
      <c r="AL8" s="11">
        <v>1.2</v>
      </c>
      <c r="AM8" s="11">
        <v>0.3</v>
      </c>
      <c r="AN8" s="11">
        <v>2</v>
      </c>
      <c r="AO8" s="11">
        <f t="shared" si="0"/>
        <v>0.72</v>
      </c>
    </row>
    <row r="9" spans="1:41" x14ac:dyDescent="0.25">
      <c r="A9" s="741"/>
      <c r="B9" s="951" t="s">
        <v>4952</v>
      </c>
      <c r="C9" s="743"/>
      <c r="D9" s="704" t="s">
        <v>4953</v>
      </c>
      <c r="E9" s="15"/>
      <c r="F9" s="15"/>
      <c r="G9" s="461"/>
      <c r="H9" s="536"/>
      <c r="I9" s="201"/>
      <c r="J9" s="495"/>
      <c r="K9" s="504"/>
      <c r="L9" s="201"/>
      <c r="M9" s="495"/>
      <c r="N9" s="504"/>
      <c r="O9" s="201"/>
      <c r="P9" s="495"/>
      <c r="Q9" s="504"/>
      <c r="R9" s="201"/>
      <c r="S9" s="495"/>
      <c r="T9" s="504"/>
      <c r="U9" s="201"/>
      <c r="V9" s="495"/>
      <c r="W9" s="504"/>
      <c r="AD9" s="11">
        <v>4</v>
      </c>
      <c r="AE9" s="11">
        <v>2</v>
      </c>
      <c r="AI9" s="11">
        <v>1</v>
      </c>
      <c r="AL9" s="11">
        <v>1.5</v>
      </c>
      <c r="AM9" s="11">
        <v>0.3</v>
      </c>
      <c r="AN9" s="11">
        <v>1</v>
      </c>
      <c r="AO9" s="11">
        <f t="shared" si="0"/>
        <v>0.44999999999999996</v>
      </c>
    </row>
    <row r="10" spans="1:41" ht="39.6" x14ac:dyDescent="0.25">
      <c r="A10" s="741"/>
      <c r="B10" s="952"/>
      <c r="C10" s="743" t="s">
        <v>89</v>
      </c>
      <c r="D10" s="704" t="s">
        <v>4954</v>
      </c>
      <c r="E10" s="15" t="s">
        <v>351</v>
      </c>
      <c r="F10" s="15">
        <v>10</v>
      </c>
      <c r="G10" s="890"/>
      <c r="H10" s="536">
        <f>F10*G10</f>
        <v>0</v>
      </c>
      <c r="I10" s="201"/>
      <c r="J10" s="495"/>
      <c r="K10" s="504"/>
      <c r="L10" s="201"/>
      <c r="M10" s="495"/>
      <c r="N10" s="504"/>
      <c r="O10" s="201"/>
      <c r="P10" s="495"/>
      <c r="Q10" s="504"/>
      <c r="R10" s="201"/>
      <c r="S10" s="495"/>
      <c r="T10" s="504"/>
      <c r="U10" s="201"/>
      <c r="V10" s="495"/>
      <c r="W10" s="504"/>
      <c r="AL10" s="11">
        <v>1.2</v>
      </c>
      <c r="AM10" s="11">
        <v>0.3</v>
      </c>
      <c r="AN10" s="11">
        <v>3</v>
      </c>
      <c r="AO10" s="11">
        <f t="shared" si="0"/>
        <v>1.08</v>
      </c>
    </row>
    <row r="11" spans="1:41" ht="26.4" x14ac:dyDescent="0.25">
      <c r="A11" s="741"/>
      <c r="B11" s="952"/>
      <c r="C11" s="743" t="s">
        <v>17</v>
      </c>
      <c r="D11" s="704" t="s">
        <v>4955</v>
      </c>
      <c r="E11" s="15" t="s">
        <v>351</v>
      </c>
      <c r="F11" s="15">
        <v>15</v>
      </c>
      <c r="G11" s="890"/>
      <c r="H11" s="536">
        <f>F11*G11</f>
        <v>0</v>
      </c>
      <c r="I11" s="201"/>
      <c r="J11" s="495"/>
      <c r="K11" s="504"/>
      <c r="L11" s="201"/>
      <c r="M11" s="495"/>
      <c r="N11" s="504"/>
      <c r="O11" s="201"/>
      <c r="P11" s="495"/>
      <c r="Q11" s="504"/>
      <c r="R11" s="201"/>
      <c r="S11" s="495"/>
      <c r="T11" s="504"/>
      <c r="U11" s="201"/>
      <c r="V11" s="495"/>
      <c r="W11" s="504"/>
      <c r="AD11" s="11" t="s">
        <v>4961</v>
      </c>
      <c r="AH11" s="11" t="s">
        <v>4969</v>
      </c>
      <c r="AL11" s="11" t="s">
        <v>4970</v>
      </c>
      <c r="AN11" s="11" t="s">
        <v>161</v>
      </c>
      <c r="AO11" s="11" t="s">
        <v>4971</v>
      </c>
    </row>
    <row r="12" spans="1:41" x14ac:dyDescent="0.25">
      <c r="A12" s="741"/>
      <c r="B12" s="952" t="s">
        <v>4957</v>
      </c>
      <c r="C12" s="743"/>
      <c r="D12" s="704" t="s">
        <v>4958</v>
      </c>
      <c r="E12" s="15"/>
      <c r="F12" s="15"/>
      <c r="G12" s="461"/>
      <c r="H12" s="536"/>
      <c r="I12" s="201"/>
      <c r="J12" s="495"/>
      <c r="K12" s="504"/>
      <c r="L12" s="201"/>
      <c r="M12" s="495"/>
      <c r="N12" s="504"/>
      <c r="O12" s="201"/>
      <c r="P12" s="495"/>
      <c r="Q12" s="504"/>
      <c r="R12" s="201"/>
      <c r="S12" s="495"/>
      <c r="T12" s="504"/>
      <c r="U12" s="201"/>
      <c r="V12" s="495"/>
      <c r="W12" s="504"/>
      <c r="AD12" s="11">
        <v>1200</v>
      </c>
      <c r="AE12" s="11">
        <v>900</v>
      </c>
      <c r="AG12" s="11">
        <v>600</v>
      </c>
      <c r="AH12" s="11">
        <v>900</v>
      </c>
      <c r="AI12" s="11">
        <v>1200</v>
      </c>
      <c r="AJ12" s="11">
        <v>1500</v>
      </c>
    </row>
    <row r="13" spans="1:41" ht="39.6" x14ac:dyDescent="0.25">
      <c r="A13" s="741"/>
      <c r="B13" s="952"/>
      <c r="C13" s="743" t="s">
        <v>89</v>
      </c>
      <c r="D13" s="704" t="s">
        <v>4954</v>
      </c>
      <c r="E13" s="15" t="s">
        <v>351</v>
      </c>
      <c r="F13" s="15">
        <v>2</v>
      </c>
      <c r="G13" s="890"/>
      <c r="H13" s="536">
        <f>F13*G13</f>
        <v>0</v>
      </c>
      <c r="I13" s="201"/>
      <c r="J13" s="495"/>
      <c r="K13" s="504"/>
      <c r="L13" s="201"/>
      <c r="M13" s="495"/>
      <c r="N13" s="504"/>
      <c r="O13" s="201"/>
      <c r="P13" s="495"/>
      <c r="Q13" s="504"/>
      <c r="R13" s="201"/>
      <c r="S13" s="495"/>
      <c r="T13" s="504"/>
      <c r="U13" s="201"/>
      <c r="V13" s="495"/>
      <c r="W13" s="504"/>
      <c r="AD13" s="11">
        <v>2</v>
      </c>
      <c r="AE13" s="11">
        <v>2</v>
      </c>
      <c r="AG13" s="11">
        <v>2</v>
      </c>
      <c r="AI13" s="11">
        <v>12</v>
      </c>
      <c r="AJ13" s="11">
        <v>2</v>
      </c>
      <c r="AL13" s="11">
        <v>2.88</v>
      </c>
      <c r="AM13" s="11">
        <v>1.9830000000000001</v>
      </c>
      <c r="AN13" s="11">
        <v>2</v>
      </c>
      <c r="AO13" s="11">
        <f>AL13*AM13*AN13</f>
        <v>11.422079999999999</v>
      </c>
    </row>
    <row r="14" spans="1:41" ht="26.4" x14ac:dyDescent="0.25">
      <c r="A14" s="741"/>
      <c r="B14" s="952"/>
      <c r="C14" s="743" t="s">
        <v>17</v>
      </c>
      <c r="D14" s="704" t="s">
        <v>4955</v>
      </c>
      <c r="E14" s="15" t="s">
        <v>351</v>
      </c>
      <c r="F14" s="15">
        <v>20</v>
      </c>
      <c r="G14" s="890"/>
      <c r="H14" s="536">
        <f>F14*G14</f>
        <v>0</v>
      </c>
      <c r="I14" s="201"/>
      <c r="J14" s="495"/>
      <c r="K14" s="504"/>
      <c r="L14" s="201"/>
      <c r="M14" s="495"/>
      <c r="N14" s="504"/>
      <c r="O14" s="201"/>
      <c r="P14" s="495"/>
      <c r="Q14" s="504"/>
      <c r="R14" s="201"/>
      <c r="S14" s="495"/>
      <c r="T14" s="504"/>
      <c r="U14" s="201"/>
      <c r="V14" s="495"/>
      <c r="W14" s="504"/>
      <c r="AD14" s="11">
        <v>5</v>
      </c>
      <c r="AE14" s="11">
        <v>2</v>
      </c>
      <c r="AI14" s="11">
        <v>8</v>
      </c>
      <c r="AJ14" s="11">
        <v>5</v>
      </c>
      <c r="AL14" s="11">
        <v>1.5</v>
      </c>
      <c r="AM14" s="11">
        <v>0.4</v>
      </c>
      <c r="AN14" s="11">
        <v>2</v>
      </c>
      <c r="AO14" s="11">
        <f t="shared" ref="AO14:AO17" si="1">AL14*AM14*AN14</f>
        <v>1.2000000000000002</v>
      </c>
    </row>
    <row r="15" spans="1:41" x14ac:dyDescent="0.25">
      <c r="A15" s="741"/>
      <c r="B15" s="952" t="s">
        <v>4960</v>
      </c>
      <c r="C15" s="743"/>
      <c r="D15" s="704" t="s">
        <v>4962</v>
      </c>
      <c r="E15" s="15"/>
      <c r="F15" s="15"/>
      <c r="G15" s="461"/>
      <c r="H15" s="536"/>
      <c r="I15" s="201"/>
      <c r="J15" s="495"/>
      <c r="K15" s="504"/>
      <c r="L15" s="201"/>
      <c r="M15" s="495"/>
      <c r="N15" s="504"/>
      <c r="O15" s="201"/>
      <c r="P15" s="495"/>
      <c r="Q15" s="504"/>
      <c r="R15" s="201"/>
      <c r="S15" s="495"/>
      <c r="T15" s="504"/>
      <c r="U15" s="201"/>
      <c r="V15" s="495"/>
      <c r="W15" s="504"/>
      <c r="AE15" s="11">
        <v>1</v>
      </c>
      <c r="AI15" s="11">
        <v>4</v>
      </c>
      <c r="AJ15" s="11">
        <v>1</v>
      </c>
      <c r="AL15" s="11">
        <v>1.2</v>
      </c>
      <c r="AM15" s="11">
        <v>0.4</v>
      </c>
      <c r="AN15" s="11">
        <v>6</v>
      </c>
      <c r="AO15" s="11">
        <f t="shared" si="1"/>
        <v>2.88</v>
      </c>
    </row>
    <row r="16" spans="1:41" ht="39.6" x14ac:dyDescent="0.25">
      <c r="A16" s="741"/>
      <c r="B16" s="952"/>
      <c r="C16" s="743" t="s">
        <v>89</v>
      </c>
      <c r="D16" s="704" t="s">
        <v>4954</v>
      </c>
      <c r="E16" s="15" t="s">
        <v>351</v>
      </c>
      <c r="F16" s="15">
        <v>20</v>
      </c>
      <c r="G16" s="890"/>
      <c r="H16" s="536">
        <f>F16*G16</f>
        <v>0</v>
      </c>
      <c r="I16" s="201"/>
      <c r="J16" s="495"/>
      <c r="K16" s="504"/>
      <c r="L16" s="201"/>
      <c r="M16" s="495"/>
      <c r="N16" s="504"/>
      <c r="O16" s="201"/>
      <c r="P16" s="495"/>
      <c r="Q16" s="504"/>
      <c r="R16" s="201"/>
      <c r="S16" s="495"/>
      <c r="T16" s="504"/>
      <c r="U16" s="201"/>
      <c r="V16" s="495"/>
      <c r="W16" s="504"/>
      <c r="AE16" s="11">
        <v>12</v>
      </c>
      <c r="AI16" s="11">
        <v>2</v>
      </c>
      <c r="AL16" s="11">
        <v>1.6</v>
      </c>
      <c r="AM16" s="11">
        <v>1.2</v>
      </c>
      <c r="AN16" s="11">
        <v>8</v>
      </c>
      <c r="AO16" s="11">
        <f t="shared" si="1"/>
        <v>15.36</v>
      </c>
    </row>
    <row r="17" spans="1:41" ht="26.4" x14ac:dyDescent="0.25">
      <c r="A17" s="741"/>
      <c r="B17" s="952"/>
      <c r="C17" s="743" t="s">
        <v>17</v>
      </c>
      <c r="D17" s="704" t="s">
        <v>4955</v>
      </c>
      <c r="E17" s="15" t="s">
        <v>351</v>
      </c>
      <c r="F17" s="15">
        <v>10</v>
      </c>
      <c r="G17" s="890"/>
      <c r="H17" s="536">
        <f>F17*G17</f>
        <v>0</v>
      </c>
      <c r="I17" s="201"/>
      <c r="J17" s="495"/>
      <c r="K17" s="504"/>
      <c r="L17" s="201"/>
      <c r="M17" s="495"/>
      <c r="N17" s="504"/>
      <c r="O17" s="201"/>
      <c r="P17" s="495"/>
      <c r="Q17" s="504"/>
      <c r="R17" s="201"/>
      <c r="S17" s="495"/>
      <c r="T17" s="504"/>
      <c r="U17" s="201"/>
      <c r="V17" s="495"/>
      <c r="W17" s="504"/>
      <c r="AI17" s="11">
        <v>2</v>
      </c>
      <c r="AL17" s="11">
        <v>2.4</v>
      </c>
      <c r="AM17" s="11">
        <v>0.4</v>
      </c>
      <c r="AN17" s="11">
        <v>4</v>
      </c>
      <c r="AO17" s="11">
        <f t="shared" si="1"/>
        <v>3.84</v>
      </c>
    </row>
    <row r="18" spans="1:41" x14ac:dyDescent="0.25">
      <c r="A18" s="741"/>
      <c r="B18" s="952" t="s">
        <v>4963</v>
      </c>
      <c r="C18" s="743"/>
      <c r="D18" s="704" t="s">
        <v>4964</v>
      </c>
      <c r="E18" s="15"/>
      <c r="F18" s="15"/>
      <c r="G18" s="461"/>
      <c r="H18" s="536"/>
      <c r="I18" s="201"/>
      <c r="J18" s="495"/>
      <c r="K18" s="504"/>
      <c r="L18" s="201"/>
      <c r="M18" s="495"/>
      <c r="N18" s="504"/>
      <c r="O18" s="201"/>
      <c r="P18" s="495"/>
      <c r="Q18" s="504"/>
      <c r="R18" s="201"/>
      <c r="S18" s="495"/>
      <c r="T18" s="504"/>
      <c r="U18" s="201"/>
      <c r="V18" s="495"/>
      <c r="W18" s="504"/>
    </row>
    <row r="19" spans="1:41" ht="39.6" x14ac:dyDescent="0.25">
      <c r="A19" s="741"/>
      <c r="B19" s="952"/>
      <c r="C19" s="743" t="s">
        <v>86</v>
      </c>
      <c r="D19" s="704" t="s">
        <v>4968</v>
      </c>
      <c r="E19" s="15" t="s">
        <v>351</v>
      </c>
      <c r="F19" s="15">
        <v>8</v>
      </c>
      <c r="G19" s="890"/>
      <c r="H19" s="536">
        <f>F19*G19</f>
        <v>0</v>
      </c>
      <c r="I19" s="201"/>
      <c r="J19" s="495"/>
      <c r="K19" s="504"/>
      <c r="L19" s="201"/>
      <c r="M19" s="495"/>
      <c r="N19" s="504"/>
      <c r="O19" s="201"/>
      <c r="P19" s="495"/>
      <c r="Q19" s="504"/>
      <c r="R19" s="201"/>
      <c r="S19" s="495"/>
      <c r="T19" s="504"/>
      <c r="U19" s="201"/>
      <c r="V19" s="495"/>
      <c r="W19" s="504"/>
    </row>
    <row r="20" spans="1:41" ht="39.6" x14ac:dyDescent="0.25">
      <c r="A20" s="741"/>
      <c r="B20" s="952"/>
      <c r="C20" s="743" t="s">
        <v>89</v>
      </c>
      <c r="D20" s="704" t="s">
        <v>4954</v>
      </c>
      <c r="E20" s="15" t="s">
        <v>351</v>
      </c>
      <c r="F20" s="15">
        <v>4</v>
      </c>
      <c r="G20" s="890"/>
      <c r="H20" s="536">
        <f>F20*G20</f>
        <v>0</v>
      </c>
      <c r="I20" s="201"/>
      <c r="J20" s="495"/>
      <c r="K20" s="504"/>
      <c r="L20" s="201"/>
      <c r="M20" s="495"/>
      <c r="N20" s="504"/>
      <c r="O20" s="201"/>
      <c r="P20" s="495"/>
      <c r="Q20" s="504"/>
      <c r="R20" s="201"/>
      <c r="S20" s="495"/>
      <c r="T20" s="504"/>
      <c r="U20" s="201"/>
      <c r="V20" s="495"/>
      <c r="W20" s="504"/>
    </row>
    <row r="21" spans="1:41" ht="26.4" x14ac:dyDescent="0.25">
      <c r="A21" s="741"/>
      <c r="B21" s="952"/>
      <c r="C21" s="743" t="s">
        <v>17</v>
      </c>
      <c r="D21" s="704" t="s">
        <v>4955</v>
      </c>
      <c r="E21" s="15" t="s">
        <v>351</v>
      </c>
      <c r="F21" s="15">
        <v>60</v>
      </c>
      <c r="G21" s="890"/>
      <c r="H21" s="536">
        <f>F21*G21</f>
        <v>0</v>
      </c>
      <c r="I21" s="201"/>
      <c r="J21" s="495"/>
      <c r="K21" s="504"/>
      <c r="L21" s="201"/>
      <c r="M21" s="495"/>
      <c r="N21" s="504"/>
      <c r="O21" s="201"/>
      <c r="P21" s="495"/>
      <c r="Q21" s="504"/>
      <c r="R21" s="201"/>
      <c r="S21" s="495"/>
      <c r="T21" s="504"/>
      <c r="U21" s="201"/>
      <c r="V21" s="495"/>
      <c r="W21" s="504"/>
    </row>
    <row r="22" spans="1:41" ht="39.6" x14ac:dyDescent="0.25">
      <c r="A22" s="741"/>
      <c r="B22" s="952"/>
      <c r="C22" s="743" t="s">
        <v>18</v>
      </c>
      <c r="D22" s="704" t="s">
        <v>4967</v>
      </c>
      <c r="E22" s="15" t="s">
        <v>351</v>
      </c>
      <c r="F22" s="15">
        <v>20</v>
      </c>
      <c r="G22" s="890"/>
      <c r="H22" s="536">
        <f>F22*G22</f>
        <v>0</v>
      </c>
      <c r="I22" s="201"/>
      <c r="J22" s="495"/>
      <c r="K22" s="504"/>
      <c r="L22" s="201"/>
      <c r="M22" s="495"/>
      <c r="N22" s="504"/>
      <c r="O22" s="201"/>
      <c r="P22" s="495"/>
      <c r="Q22" s="504"/>
      <c r="R22" s="201"/>
      <c r="S22" s="495"/>
      <c r="T22" s="504"/>
      <c r="U22" s="201"/>
      <c r="V22" s="495"/>
      <c r="W22" s="504"/>
    </row>
    <row r="23" spans="1:41" ht="52.8" x14ac:dyDescent="0.25">
      <c r="A23" s="741"/>
      <c r="B23" s="952" t="s">
        <v>4965</v>
      </c>
      <c r="C23" s="743"/>
      <c r="D23" s="704" t="s">
        <v>4966</v>
      </c>
      <c r="E23" s="15" t="s">
        <v>454</v>
      </c>
      <c r="F23" s="15">
        <v>140</v>
      </c>
      <c r="G23" s="890"/>
      <c r="H23" s="536">
        <f>F23*G23</f>
        <v>0</v>
      </c>
      <c r="I23" s="201"/>
      <c r="J23" s="495"/>
      <c r="K23" s="504"/>
      <c r="L23" s="201"/>
      <c r="M23" s="495"/>
      <c r="N23" s="504"/>
      <c r="O23" s="201"/>
      <c r="P23" s="495"/>
      <c r="Q23" s="504"/>
      <c r="R23" s="201"/>
      <c r="S23" s="495"/>
      <c r="T23" s="504"/>
      <c r="U23" s="201"/>
      <c r="V23" s="495"/>
      <c r="W23" s="504"/>
    </row>
    <row r="24" spans="1:41" x14ac:dyDescent="0.25">
      <c r="A24" s="741" t="s">
        <v>4973</v>
      </c>
      <c r="B24" s="742"/>
      <c r="C24" s="743"/>
      <c r="D24" s="744" t="s">
        <v>4974</v>
      </c>
      <c r="E24" s="15"/>
      <c r="F24" s="15"/>
      <c r="G24" s="461"/>
      <c r="H24" s="536"/>
      <c r="I24" s="201"/>
      <c r="J24" s="495"/>
      <c r="K24" s="504"/>
      <c r="L24" s="201"/>
      <c r="M24" s="495"/>
      <c r="N24" s="504"/>
      <c r="O24" s="201"/>
      <c r="P24" s="495"/>
      <c r="Q24" s="504"/>
      <c r="R24" s="201"/>
      <c r="S24" s="495"/>
      <c r="T24" s="504"/>
      <c r="U24" s="201"/>
      <c r="V24" s="495"/>
      <c r="W24" s="504"/>
    </row>
    <row r="25" spans="1:41" x14ac:dyDescent="0.25">
      <c r="A25" s="741"/>
      <c r="B25" s="742" t="s">
        <v>4975</v>
      </c>
      <c r="C25" s="743"/>
      <c r="D25" s="953" t="s">
        <v>4976</v>
      </c>
      <c r="E25" s="15"/>
      <c r="F25" s="15"/>
      <c r="G25" s="461"/>
      <c r="H25" s="536"/>
      <c r="I25" s="201"/>
      <c r="J25" s="495"/>
      <c r="K25" s="504"/>
      <c r="L25" s="201"/>
      <c r="M25" s="495"/>
      <c r="N25" s="504"/>
      <c r="O25" s="201"/>
      <c r="P25" s="495"/>
      <c r="Q25" s="504"/>
      <c r="R25" s="201"/>
      <c r="S25" s="495"/>
      <c r="T25" s="504"/>
      <c r="U25" s="201"/>
      <c r="V25" s="495"/>
      <c r="W25" s="504"/>
    </row>
    <row r="26" spans="1:41" ht="15.6" x14ac:dyDescent="0.25">
      <c r="A26" s="741"/>
      <c r="B26" s="742"/>
      <c r="C26" s="743" t="s">
        <v>86</v>
      </c>
      <c r="D26" s="704" t="s">
        <v>4977</v>
      </c>
      <c r="E26" s="15" t="s">
        <v>454</v>
      </c>
      <c r="F26" s="15">
        <v>30</v>
      </c>
      <c r="G26" s="890"/>
      <c r="H26" s="536">
        <f>F26*G26</f>
        <v>0</v>
      </c>
      <c r="I26" s="201"/>
      <c r="J26" s="495"/>
      <c r="K26" s="504"/>
      <c r="L26" s="201"/>
      <c r="M26" s="495"/>
      <c r="N26" s="504"/>
      <c r="O26" s="201"/>
      <c r="P26" s="495"/>
      <c r="Q26" s="504"/>
      <c r="R26" s="201"/>
      <c r="S26" s="495"/>
      <c r="T26" s="504"/>
      <c r="U26" s="201"/>
      <c r="V26" s="495"/>
      <c r="W26" s="504"/>
    </row>
    <row r="27" spans="1:41" ht="15.6" x14ac:dyDescent="0.25">
      <c r="A27" s="741"/>
      <c r="B27" s="742"/>
      <c r="C27" s="743" t="s">
        <v>89</v>
      </c>
      <c r="D27" s="953" t="s">
        <v>4978</v>
      </c>
      <c r="E27" s="15" t="s">
        <v>454</v>
      </c>
      <c r="F27" s="15">
        <v>50</v>
      </c>
      <c r="G27" s="890"/>
      <c r="H27" s="536">
        <f>F27*G27</f>
        <v>0</v>
      </c>
      <c r="I27" s="201"/>
      <c r="J27" s="495"/>
      <c r="K27" s="504"/>
      <c r="L27" s="201"/>
      <c r="M27" s="495"/>
      <c r="N27" s="504"/>
      <c r="O27" s="201"/>
      <c r="P27" s="495"/>
      <c r="Q27" s="504"/>
      <c r="R27" s="201"/>
      <c r="S27" s="495"/>
      <c r="T27" s="504"/>
      <c r="U27" s="201"/>
      <c r="V27" s="495"/>
      <c r="W27" s="504"/>
    </row>
    <row r="28" spans="1:41" ht="26.4" x14ac:dyDescent="0.25">
      <c r="A28" s="741"/>
      <c r="B28" s="742" t="s">
        <v>4979</v>
      </c>
      <c r="C28" s="743"/>
      <c r="D28" s="704" t="s">
        <v>4980</v>
      </c>
      <c r="E28" s="15"/>
      <c r="F28" s="15"/>
      <c r="G28" s="15"/>
      <c r="H28" s="954"/>
      <c r="I28" s="504"/>
      <c r="J28" s="201"/>
      <c r="K28" s="495"/>
      <c r="L28" s="504"/>
      <c r="M28" s="201"/>
      <c r="N28" s="495"/>
      <c r="O28" s="504"/>
      <c r="P28" s="201"/>
      <c r="Q28" s="495"/>
      <c r="R28" s="504"/>
      <c r="S28" s="201"/>
      <c r="T28" s="495"/>
      <c r="U28" s="504"/>
      <c r="V28" s="201"/>
      <c r="W28" s="495"/>
      <c r="X28" s="551"/>
    </row>
    <row r="29" spans="1:41" ht="15.6" x14ac:dyDescent="0.25">
      <c r="A29" s="741"/>
      <c r="B29" s="742"/>
      <c r="C29" s="743" t="s">
        <v>86</v>
      </c>
      <c r="D29" s="955" t="s">
        <v>4978</v>
      </c>
      <c r="E29" s="15" t="s">
        <v>454</v>
      </c>
      <c r="F29" s="15">
        <v>10</v>
      </c>
      <c r="G29" s="890"/>
      <c r="H29" s="536">
        <f>F29*G29</f>
        <v>0</v>
      </c>
      <c r="I29" s="201"/>
      <c r="J29" s="495"/>
      <c r="K29" s="504"/>
      <c r="L29" s="201"/>
      <c r="M29" s="495"/>
      <c r="N29" s="504"/>
      <c r="O29" s="201"/>
      <c r="P29" s="495"/>
      <c r="Q29" s="504"/>
      <c r="R29" s="201"/>
      <c r="S29" s="495"/>
      <c r="T29" s="504"/>
      <c r="U29" s="201"/>
      <c r="V29" s="495"/>
      <c r="W29" s="504"/>
    </row>
    <row r="30" spans="1:41" ht="26.4" x14ac:dyDescent="0.25">
      <c r="A30" s="741" t="s">
        <v>2894</v>
      </c>
      <c r="B30" s="742"/>
      <c r="C30" s="743"/>
      <c r="D30" s="744" t="s">
        <v>5573</v>
      </c>
      <c r="E30" s="15"/>
      <c r="F30" s="15"/>
      <c r="G30" s="461"/>
      <c r="H30" s="536"/>
      <c r="I30" s="201"/>
      <c r="J30" s="495"/>
      <c r="K30" s="504"/>
      <c r="L30" s="201"/>
      <c r="M30" s="495"/>
      <c r="N30" s="504"/>
      <c r="O30" s="201"/>
      <c r="P30" s="495"/>
      <c r="Q30" s="504"/>
      <c r="R30" s="201"/>
      <c r="S30" s="495"/>
      <c r="T30" s="504"/>
      <c r="U30" s="201"/>
      <c r="V30" s="495"/>
      <c r="W30" s="504"/>
    </row>
    <row r="31" spans="1:41" ht="66" x14ac:dyDescent="0.25">
      <c r="A31" s="741"/>
      <c r="B31" s="742" t="s">
        <v>4950</v>
      </c>
      <c r="C31" s="743"/>
      <c r="D31" s="704" t="s">
        <v>5574</v>
      </c>
      <c r="E31" s="15" t="s">
        <v>4951</v>
      </c>
      <c r="F31" s="15">
        <v>6</v>
      </c>
      <c r="G31" s="890"/>
      <c r="H31" s="536">
        <f>F31*G31</f>
        <v>0</v>
      </c>
      <c r="I31" s="201"/>
      <c r="J31" s="495"/>
      <c r="K31" s="504"/>
      <c r="L31" s="201"/>
      <c r="M31" s="495"/>
      <c r="N31" s="504"/>
      <c r="O31" s="201"/>
      <c r="P31" s="495"/>
      <c r="Q31" s="504"/>
      <c r="R31" s="201"/>
      <c r="S31" s="495"/>
      <c r="T31" s="504"/>
      <c r="U31" s="201"/>
      <c r="V31" s="495"/>
      <c r="W31" s="504"/>
    </row>
    <row r="32" spans="1:41" x14ac:dyDescent="0.25">
      <c r="A32" s="741"/>
      <c r="B32" s="742" t="s">
        <v>2895</v>
      </c>
      <c r="C32" s="743"/>
      <c r="D32" s="704" t="s">
        <v>4959</v>
      </c>
      <c r="E32" s="15" t="s">
        <v>0</v>
      </c>
      <c r="F32" s="15">
        <v>500</v>
      </c>
      <c r="G32" s="890"/>
      <c r="H32" s="536">
        <f>F32*G32</f>
        <v>0</v>
      </c>
      <c r="I32" s="201"/>
      <c r="J32" s="495"/>
      <c r="K32" s="504"/>
      <c r="L32" s="201"/>
      <c r="M32" s="495"/>
      <c r="N32" s="504"/>
      <c r="O32" s="201"/>
      <c r="P32" s="495"/>
      <c r="Q32" s="504"/>
      <c r="R32" s="201"/>
      <c r="S32" s="495"/>
      <c r="T32" s="504"/>
      <c r="U32" s="201"/>
      <c r="V32" s="495"/>
      <c r="W32" s="504"/>
    </row>
    <row r="33" spans="1:23" ht="26.4" x14ac:dyDescent="0.25">
      <c r="A33" s="741" t="s">
        <v>2896</v>
      </c>
      <c r="B33" s="742"/>
      <c r="C33" s="743"/>
      <c r="D33" s="956" t="s">
        <v>4888</v>
      </c>
      <c r="E33" s="15"/>
      <c r="F33" s="15"/>
      <c r="G33" s="461"/>
      <c r="H33" s="536"/>
      <c r="I33" s="201"/>
      <c r="J33" s="495"/>
      <c r="K33" s="504"/>
      <c r="L33" s="201"/>
      <c r="M33" s="495"/>
      <c r="N33" s="504"/>
      <c r="O33" s="201"/>
      <c r="P33" s="495"/>
      <c r="Q33" s="504"/>
      <c r="R33" s="201"/>
      <c r="S33" s="495"/>
      <c r="T33" s="504"/>
      <c r="U33" s="201"/>
      <c r="V33" s="495"/>
      <c r="W33" s="504"/>
    </row>
    <row r="34" spans="1:23" ht="15.6" x14ac:dyDescent="0.25">
      <c r="A34" s="741"/>
      <c r="B34" s="742" t="s">
        <v>2897</v>
      </c>
      <c r="C34" s="743"/>
      <c r="D34" s="678" t="s">
        <v>2898</v>
      </c>
      <c r="E34" s="15" t="s">
        <v>60</v>
      </c>
      <c r="F34" s="15">
        <v>30</v>
      </c>
      <c r="G34" s="890"/>
      <c r="H34" s="536">
        <f>F34*G34</f>
        <v>0</v>
      </c>
      <c r="I34" s="201"/>
      <c r="J34" s="495"/>
      <c r="K34" s="504"/>
      <c r="L34" s="201"/>
      <c r="M34" s="495"/>
      <c r="N34" s="504"/>
      <c r="O34" s="201"/>
      <c r="P34" s="495"/>
      <c r="Q34" s="504"/>
      <c r="R34" s="201"/>
      <c r="S34" s="495"/>
      <c r="T34" s="504"/>
      <c r="U34" s="201"/>
      <c r="V34" s="495"/>
      <c r="W34" s="504"/>
    </row>
    <row r="35" spans="1:23" ht="26.4" x14ac:dyDescent="0.25">
      <c r="A35" s="741"/>
      <c r="B35" s="742" t="s">
        <v>2899</v>
      </c>
      <c r="C35" s="743"/>
      <c r="D35" s="957" t="s">
        <v>2900</v>
      </c>
      <c r="E35" s="15" t="s">
        <v>60</v>
      </c>
      <c r="F35" s="15">
        <v>25</v>
      </c>
      <c r="G35" s="890"/>
      <c r="H35" s="536">
        <f>F35*G35</f>
        <v>0</v>
      </c>
      <c r="I35" s="201"/>
      <c r="J35" s="495"/>
      <c r="K35" s="504"/>
      <c r="L35" s="201"/>
      <c r="M35" s="495"/>
      <c r="N35" s="504"/>
      <c r="O35" s="201"/>
      <c r="P35" s="495"/>
      <c r="Q35" s="504"/>
      <c r="R35" s="201"/>
      <c r="S35" s="495"/>
      <c r="T35" s="504"/>
      <c r="U35" s="201"/>
      <c r="V35" s="495"/>
      <c r="W35" s="504"/>
    </row>
    <row r="36" spans="1:23" ht="26.4" x14ac:dyDescent="0.25">
      <c r="A36" s="741"/>
      <c r="B36" s="742" t="s">
        <v>2901</v>
      </c>
      <c r="C36" s="743"/>
      <c r="D36" s="957" t="s">
        <v>2902</v>
      </c>
      <c r="E36" s="15" t="s">
        <v>60</v>
      </c>
      <c r="F36" s="15">
        <v>60</v>
      </c>
      <c r="G36" s="890"/>
      <c r="H36" s="536">
        <f>F36*G36</f>
        <v>0</v>
      </c>
      <c r="I36" s="201"/>
      <c r="J36" s="495"/>
      <c r="K36" s="504"/>
      <c r="L36" s="201"/>
      <c r="M36" s="495"/>
      <c r="N36" s="504"/>
      <c r="O36" s="201"/>
      <c r="P36" s="495"/>
      <c r="Q36" s="504"/>
      <c r="R36" s="201"/>
      <c r="S36" s="495"/>
      <c r="T36" s="504"/>
      <c r="U36" s="201"/>
      <c r="V36" s="495"/>
      <c r="W36" s="504"/>
    </row>
    <row r="37" spans="1:23" x14ac:dyDescent="0.25">
      <c r="A37" s="741" t="s">
        <v>2903</v>
      </c>
      <c r="B37" s="742"/>
      <c r="C37" s="743"/>
      <c r="D37" s="744" t="s">
        <v>2904</v>
      </c>
      <c r="E37" s="15"/>
      <c r="F37" s="15"/>
      <c r="G37" s="124"/>
      <c r="H37" s="536"/>
      <c r="I37" s="201"/>
      <c r="J37" s="495"/>
      <c r="K37" s="504"/>
      <c r="L37" s="201"/>
      <c r="M37" s="495"/>
      <c r="N37" s="504"/>
      <c r="O37" s="201"/>
      <c r="P37" s="495"/>
      <c r="Q37" s="504"/>
      <c r="R37" s="201"/>
      <c r="S37" s="495"/>
      <c r="T37" s="504"/>
      <c r="U37" s="201"/>
      <c r="V37" s="495"/>
      <c r="W37" s="504"/>
    </row>
    <row r="38" spans="1:23" ht="66" x14ac:dyDescent="0.25">
      <c r="A38" s="741"/>
      <c r="B38" s="742" t="s">
        <v>2905</v>
      </c>
      <c r="C38" s="743"/>
      <c r="D38" s="704" t="s">
        <v>5575</v>
      </c>
      <c r="E38" s="15" t="s">
        <v>351</v>
      </c>
      <c r="F38" s="15">
        <v>35</v>
      </c>
      <c r="G38" s="890"/>
      <c r="H38" s="536">
        <f>F38*G38</f>
        <v>0</v>
      </c>
      <c r="I38" s="201"/>
      <c r="J38" s="495"/>
      <c r="K38" s="504"/>
      <c r="L38" s="201"/>
      <c r="M38" s="495"/>
      <c r="N38" s="504"/>
      <c r="O38" s="201"/>
      <c r="P38" s="495"/>
      <c r="Q38" s="504"/>
      <c r="R38" s="201"/>
      <c r="S38" s="495"/>
      <c r="T38" s="504"/>
      <c r="U38" s="201"/>
      <c r="V38" s="495"/>
      <c r="W38" s="504"/>
    </row>
    <row r="39" spans="1:23" ht="13.8" thickBot="1" x14ac:dyDescent="0.3">
      <c r="A39" s="958"/>
      <c r="B39" s="941"/>
      <c r="C39" s="942"/>
      <c r="D39" s="959"/>
      <c r="E39" s="887"/>
      <c r="F39" s="887"/>
      <c r="G39" s="544"/>
      <c r="H39" s="538"/>
      <c r="I39" s="201"/>
      <c r="J39" s="495"/>
      <c r="K39" s="504"/>
      <c r="L39" s="201"/>
      <c r="M39" s="495"/>
      <c r="N39" s="504"/>
      <c r="O39" s="201"/>
      <c r="P39" s="495"/>
      <c r="Q39" s="504"/>
      <c r="R39" s="201"/>
      <c r="S39" s="495"/>
      <c r="T39" s="504"/>
      <c r="U39" s="201"/>
      <c r="V39" s="495"/>
      <c r="W39" s="504"/>
    </row>
    <row r="40" spans="1:23" ht="13.8" thickBot="1" x14ac:dyDescent="0.3">
      <c r="A40" s="635" t="s">
        <v>131</v>
      </c>
      <c r="B40" s="639"/>
      <c r="C40" s="639"/>
      <c r="D40" s="636"/>
      <c r="E40" s="593"/>
      <c r="F40" s="595"/>
      <c r="G40" s="472"/>
      <c r="H40" s="474">
        <f>SUM(H5:H39)</f>
        <v>0</v>
      </c>
      <c r="I40" s="604"/>
      <c r="J40" s="469"/>
      <c r="K40" s="470"/>
      <c r="L40" s="604"/>
      <c r="M40" s="469"/>
      <c r="N40" s="470"/>
      <c r="O40" s="604"/>
      <c r="P40" s="469"/>
      <c r="Q40" s="470"/>
      <c r="R40" s="604"/>
      <c r="S40" s="469"/>
      <c r="T40" s="470"/>
      <c r="U40" s="604"/>
      <c r="V40" s="469"/>
      <c r="W40" s="470"/>
    </row>
    <row r="1048316" spans="5:5" x14ac:dyDescent="0.25">
      <c r="E1048316" s="10"/>
    </row>
  </sheetData>
  <sheetProtection algorithmName="SHA-512" hashValue="iIDLUgGi4rjqwkCWcFduPvYt1/G9CmYZ82eyteI8xcXv+3hwcyoZasWA42vkQU+bvgEKipIkSXQlNb4t+d2o/Q==" saltValue="pxVRLwLezcWI5Bcn48+9AA==" spinCount="100000" sheet="1" objects="1" scenarios="1"/>
  <mergeCells count="7">
    <mergeCell ref="U1:W1"/>
    <mergeCell ref="E1:H1"/>
    <mergeCell ref="B1:D1"/>
    <mergeCell ref="I1:K1"/>
    <mergeCell ref="O1:Q1"/>
    <mergeCell ref="R1:T1"/>
    <mergeCell ref="L1:N1"/>
  </mergeCells>
  <phoneticPr fontId="10" type="noConversion"/>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BA9A-FD5D-4813-AE21-B038FD60AB8E}">
  <dimension ref="A1:V1048304"/>
  <sheetViews>
    <sheetView view="pageBreakPreview" zoomScale="80" zoomScaleNormal="100" zoomScaleSheetLayoutView="80" workbookViewId="0">
      <selection activeCell="G30" sqref="G30"/>
    </sheetView>
  </sheetViews>
  <sheetFormatPr defaultRowHeight="13.2" x14ac:dyDescent="0.25"/>
  <cols>
    <col min="1" max="1" width="9.33203125" style="11" customWidth="1"/>
    <col min="2" max="2" width="10" style="11" bestFit="1" customWidth="1"/>
    <col min="3" max="3" width="40.6640625" style="11" customWidth="1"/>
    <col min="4" max="4" width="25.5546875" style="11" bestFit="1" customWidth="1"/>
    <col min="5" max="7" width="20.6640625" style="11" hidden="1" customWidth="1"/>
    <col min="8" max="8" width="9.6640625" style="11" bestFit="1" customWidth="1"/>
    <col min="9" max="9" width="11" style="11" bestFit="1" customWidth="1"/>
    <col min="10" max="10" width="13.6640625" style="11" bestFit="1" customWidth="1"/>
    <col min="11" max="11" width="9.6640625" style="11" bestFit="1" customWidth="1"/>
    <col min="12" max="12" width="11" style="11" bestFit="1" customWidth="1"/>
    <col min="13" max="13" width="13.6640625" style="11" bestFit="1" customWidth="1"/>
    <col min="14" max="14" width="9.6640625" style="11" bestFit="1" customWidth="1"/>
    <col min="15" max="15" width="11" style="11" bestFit="1" customWidth="1"/>
    <col min="16" max="16" width="13.6640625" style="11" bestFit="1" customWidth="1"/>
    <col min="17" max="17" width="9.6640625" style="11" bestFit="1" customWidth="1"/>
    <col min="18" max="18" width="11" style="11" bestFit="1" customWidth="1"/>
    <col min="19" max="19" width="13.6640625" style="11" bestFit="1" customWidth="1"/>
    <col min="20" max="20" width="9.6640625" style="11" bestFit="1" customWidth="1"/>
    <col min="21" max="21" width="11" style="11" bestFit="1" customWidth="1"/>
    <col min="22" max="22" width="13.664062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107.4" customHeight="1" thickBot="1" x14ac:dyDescent="0.3">
      <c r="A1" s="591" t="s">
        <v>2906</v>
      </c>
      <c r="B1" s="1072" t="str">
        <f>'C1.2'!B1</f>
        <v>ACSA - BFIA 8202/2026  
FOR: CONTRACTOR APPOINTMENT FOR THE CONSTRUCTION OF UNDERGROUND MAIN WATER LINE AND REHABILITATION OF SERVICE ROADS AT BRAM FISCHER INTERNATIONAL AIRPORT FOR A PERIOD OF 12 MONTHS</v>
      </c>
      <c r="C1" s="1072"/>
      <c r="D1" s="1073" t="s">
        <v>2907</v>
      </c>
      <c r="E1" s="1073"/>
      <c r="F1" s="1073"/>
      <c r="G1" s="1073"/>
      <c r="H1" s="1073"/>
      <c r="I1" s="1073"/>
      <c r="J1" s="1074"/>
      <c r="K1" s="1076"/>
      <c r="L1" s="1076"/>
      <c r="M1" s="1076"/>
      <c r="N1" s="1076"/>
      <c r="O1" s="1076"/>
      <c r="P1" s="1076"/>
      <c r="Q1" s="1076"/>
      <c r="R1" s="1076"/>
      <c r="S1" s="1076"/>
      <c r="T1" s="1076"/>
      <c r="U1" s="1076"/>
      <c r="V1" s="1076"/>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6"/>
      <c r="D3" s="775"/>
      <c r="E3" s="775"/>
      <c r="F3" s="548"/>
      <c r="G3" s="530"/>
      <c r="H3" s="775"/>
      <c r="I3" s="548"/>
      <c r="J3" s="531"/>
      <c r="K3" s="604"/>
      <c r="L3" s="469"/>
      <c r="M3" s="470"/>
      <c r="N3" s="604"/>
      <c r="O3" s="469"/>
      <c r="P3" s="470"/>
      <c r="Q3" s="604"/>
      <c r="R3" s="469"/>
      <c r="S3" s="470"/>
      <c r="T3" s="604"/>
      <c r="U3" s="469"/>
      <c r="V3" s="470"/>
    </row>
    <row r="4" spans="1:22" x14ac:dyDescent="0.25">
      <c r="A4" s="741"/>
      <c r="B4" s="742"/>
      <c r="C4" s="14"/>
      <c r="D4" s="15"/>
      <c r="E4" s="15"/>
      <c r="F4" s="124"/>
      <c r="G4" s="123"/>
      <c r="H4" s="15"/>
      <c r="I4" s="124"/>
      <c r="J4" s="536"/>
      <c r="K4" s="201"/>
      <c r="L4" s="495"/>
      <c r="M4" s="504"/>
      <c r="N4" s="201"/>
      <c r="O4" s="495"/>
      <c r="P4" s="504"/>
      <c r="Q4" s="201"/>
      <c r="R4" s="495"/>
      <c r="S4" s="504"/>
      <c r="T4" s="201"/>
      <c r="U4" s="495"/>
      <c r="V4" s="504"/>
    </row>
    <row r="5" spans="1:22" x14ac:dyDescent="0.25">
      <c r="A5" s="741" t="s">
        <v>2908</v>
      </c>
      <c r="B5" s="742"/>
      <c r="C5" s="27" t="s">
        <v>2909</v>
      </c>
      <c r="D5" s="15"/>
      <c r="E5" s="15"/>
      <c r="F5" s="124"/>
      <c r="G5" s="123"/>
      <c r="H5" s="15"/>
      <c r="I5" s="124"/>
      <c r="J5" s="536"/>
      <c r="K5" s="201"/>
      <c r="L5" s="495"/>
      <c r="M5" s="504"/>
      <c r="N5" s="201"/>
      <c r="O5" s="495"/>
      <c r="P5" s="504"/>
      <c r="Q5" s="201"/>
      <c r="R5" s="495"/>
      <c r="S5" s="504"/>
      <c r="T5" s="201"/>
      <c r="U5" s="495"/>
      <c r="V5" s="504"/>
    </row>
    <row r="6" spans="1:22" x14ac:dyDescent="0.25">
      <c r="A6" s="960" t="s">
        <v>2910</v>
      </c>
      <c r="B6" s="742"/>
      <c r="C6" s="27" t="s">
        <v>2911</v>
      </c>
      <c r="D6" s="15"/>
      <c r="E6" s="15"/>
      <c r="F6" s="124"/>
      <c r="G6" s="123"/>
      <c r="H6" s="15"/>
      <c r="I6" s="124"/>
      <c r="J6" s="536"/>
      <c r="K6" s="201"/>
      <c r="L6" s="495"/>
      <c r="M6" s="504"/>
      <c r="N6" s="201"/>
      <c r="O6" s="495"/>
      <c r="P6" s="504"/>
      <c r="Q6" s="201"/>
      <c r="R6" s="495"/>
      <c r="S6" s="504"/>
      <c r="T6" s="201"/>
      <c r="U6" s="495"/>
      <c r="V6" s="504"/>
    </row>
    <row r="7" spans="1:22" x14ac:dyDescent="0.25">
      <c r="A7" s="960"/>
      <c r="B7" s="742" t="s">
        <v>2912</v>
      </c>
      <c r="C7" s="610" t="s">
        <v>4661</v>
      </c>
      <c r="D7" s="15"/>
      <c r="E7" s="15"/>
      <c r="F7" s="461"/>
      <c r="G7" s="505"/>
      <c r="H7" s="15"/>
      <c r="I7" s="461"/>
      <c r="J7" s="539"/>
      <c r="K7" s="201"/>
      <c r="L7" s="495"/>
      <c r="M7" s="504"/>
      <c r="N7" s="201"/>
      <c r="O7" s="495"/>
      <c r="P7" s="504"/>
      <c r="Q7" s="201"/>
      <c r="R7" s="495"/>
      <c r="S7" s="504"/>
      <c r="T7" s="201"/>
      <c r="U7" s="495"/>
      <c r="V7" s="504"/>
    </row>
    <row r="8" spans="1:22" x14ac:dyDescent="0.25">
      <c r="A8" s="960"/>
      <c r="B8" s="742"/>
      <c r="C8" s="610" t="s">
        <v>4658</v>
      </c>
      <c r="D8" s="624" t="s">
        <v>331</v>
      </c>
      <c r="E8" s="10">
        <v>2</v>
      </c>
      <c r="F8" s="481">
        <v>4850</v>
      </c>
      <c r="G8" s="478">
        <f>IF(F8="","",ROUND(E8*(ROUND(F8,2)),2))</f>
        <v>9700</v>
      </c>
      <c r="H8" s="10">
        <v>2</v>
      </c>
      <c r="I8" s="553"/>
      <c r="J8" s="520" t="str">
        <f>IF(I8="","",ROUND(H8*(ROUND(I8,2)),2))</f>
        <v/>
      </c>
      <c r="K8" s="604"/>
      <c r="L8" s="552"/>
      <c r="M8" s="480"/>
      <c r="N8" s="604"/>
      <c r="O8" s="552"/>
      <c r="P8" s="480"/>
      <c r="Q8" s="604"/>
      <c r="R8" s="552"/>
      <c r="S8" s="480"/>
      <c r="T8" s="604"/>
      <c r="U8" s="552"/>
      <c r="V8" s="480"/>
    </row>
    <row r="9" spans="1:22" x14ac:dyDescent="0.25">
      <c r="A9" s="960"/>
      <c r="B9" s="742"/>
      <c r="C9" s="610" t="s">
        <v>4659</v>
      </c>
      <c r="D9" s="624" t="s">
        <v>331</v>
      </c>
      <c r="E9" s="10">
        <v>0.5</v>
      </c>
      <c r="F9" s="481">
        <v>4950</v>
      </c>
      <c r="G9" s="478">
        <f>IF(F9="","",ROUND(E9*(ROUND(F9,2)),2))</f>
        <v>2475</v>
      </c>
      <c r="H9" s="10">
        <v>0.5</v>
      </c>
      <c r="I9" s="553"/>
      <c r="J9" s="520" t="str">
        <f>IF(I9="","",ROUND(H9*(ROUND(I9,2)),2))</f>
        <v/>
      </c>
      <c r="K9" s="604"/>
      <c r="L9" s="552"/>
      <c r="M9" s="480"/>
      <c r="N9" s="604"/>
      <c r="O9" s="552"/>
      <c r="P9" s="480"/>
      <c r="Q9" s="604"/>
      <c r="R9" s="552"/>
      <c r="S9" s="480"/>
      <c r="T9" s="604"/>
      <c r="U9" s="552"/>
      <c r="V9" s="480"/>
    </row>
    <row r="10" spans="1:22" x14ac:dyDescent="0.25">
      <c r="A10" s="960"/>
      <c r="B10" s="742"/>
      <c r="C10" s="610" t="s">
        <v>4660</v>
      </c>
      <c r="D10" s="624" t="s">
        <v>331</v>
      </c>
      <c r="E10" s="10">
        <v>0.2</v>
      </c>
      <c r="F10" s="481">
        <v>6000</v>
      </c>
      <c r="G10" s="478">
        <f>IF(F10="","",ROUND(E10*(ROUND(F10,2)),2))</f>
        <v>1200</v>
      </c>
      <c r="H10" s="10">
        <v>0.2</v>
      </c>
      <c r="I10" s="553"/>
      <c r="J10" s="520" t="str">
        <f>IF(I10="","",ROUND(H10*(ROUND(I10,2)),2))</f>
        <v/>
      </c>
      <c r="K10" s="604"/>
      <c r="L10" s="552"/>
      <c r="M10" s="480"/>
      <c r="N10" s="604"/>
      <c r="O10" s="552"/>
      <c r="P10" s="480"/>
      <c r="Q10" s="604"/>
      <c r="R10" s="552"/>
      <c r="S10" s="480"/>
      <c r="T10" s="604"/>
      <c r="U10" s="552"/>
      <c r="V10" s="480"/>
    </row>
    <row r="11" spans="1:22" x14ac:dyDescent="0.25">
      <c r="A11" s="960"/>
      <c r="B11" s="742" t="s">
        <v>2913</v>
      </c>
      <c r="C11" s="610" t="s">
        <v>5576</v>
      </c>
      <c r="D11" s="15"/>
      <c r="E11" s="15"/>
      <c r="F11" s="461"/>
      <c r="G11" s="505"/>
      <c r="H11" s="15"/>
      <c r="I11" s="461"/>
      <c r="J11" s="539"/>
      <c r="K11" s="201"/>
      <c r="L11" s="495"/>
      <c r="M11" s="504"/>
      <c r="N11" s="201"/>
      <c r="O11" s="495"/>
      <c r="P11" s="504"/>
      <c r="Q11" s="201"/>
      <c r="R11" s="495"/>
      <c r="S11" s="504"/>
      <c r="T11" s="201"/>
      <c r="U11" s="495"/>
      <c r="V11" s="504"/>
    </row>
    <row r="12" spans="1:22" x14ac:dyDescent="0.25">
      <c r="A12" s="960"/>
      <c r="B12" s="742"/>
      <c r="C12" s="610" t="s">
        <v>4658</v>
      </c>
      <c r="D12" s="624" t="s">
        <v>331</v>
      </c>
      <c r="E12" s="10">
        <v>4</v>
      </c>
      <c r="F12" s="481">
        <v>5000</v>
      </c>
      <c r="G12" s="478">
        <f t="shared" ref="G12:G22" si="0">IF(F12="","",ROUND(E12*(ROUND(F12,2)),2))</f>
        <v>20000</v>
      </c>
      <c r="H12" s="10">
        <v>4</v>
      </c>
      <c r="I12" s="553"/>
      <c r="J12" s="520" t="str">
        <f t="shared" ref="J12:J19" si="1">IF(I12="","",ROUND(H12*(ROUND(I12,2)),2))</f>
        <v/>
      </c>
      <c r="K12" s="604"/>
      <c r="L12" s="552"/>
      <c r="M12" s="480"/>
      <c r="N12" s="604"/>
      <c r="O12" s="552"/>
      <c r="P12" s="480"/>
      <c r="Q12" s="604"/>
      <c r="R12" s="552"/>
      <c r="S12" s="480"/>
      <c r="T12" s="604"/>
      <c r="U12" s="552"/>
      <c r="V12" s="480"/>
    </row>
    <row r="13" spans="1:22" x14ac:dyDescent="0.25">
      <c r="A13" s="960"/>
      <c r="B13" s="742"/>
      <c r="C13" s="610" t="s">
        <v>4659</v>
      </c>
      <c r="D13" s="624" t="s">
        <v>331</v>
      </c>
      <c r="E13" s="10">
        <v>0.4</v>
      </c>
      <c r="F13" s="481">
        <v>6000</v>
      </c>
      <c r="G13" s="478">
        <f t="shared" si="0"/>
        <v>2400</v>
      </c>
      <c r="H13" s="10">
        <v>0.4</v>
      </c>
      <c r="I13" s="553"/>
      <c r="J13" s="520" t="str">
        <f t="shared" si="1"/>
        <v/>
      </c>
      <c r="K13" s="604"/>
      <c r="L13" s="552"/>
      <c r="M13" s="480"/>
      <c r="N13" s="604"/>
      <c r="O13" s="552"/>
      <c r="P13" s="480"/>
      <c r="Q13" s="604"/>
      <c r="R13" s="552"/>
      <c r="S13" s="480"/>
      <c r="T13" s="604"/>
      <c r="U13" s="552"/>
      <c r="V13" s="480"/>
    </row>
    <row r="14" spans="1:22" ht="15.6" x14ac:dyDescent="0.25">
      <c r="A14" s="960"/>
      <c r="B14" s="742" t="s">
        <v>4662</v>
      </c>
      <c r="C14" s="610" t="s">
        <v>4663</v>
      </c>
      <c r="D14" s="624" t="s">
        <v>150</v>
      </c>
      <c r="E14" s="10">
        <v>50</v>
      </c>
      <c r="F14" s="481">
        <v>260</v>
      </c>
      <c r="G14" s="478">
        <f t="shared" si="0"/>
        <v>13000</v>
      </c>
      <c r="H14" s="10">
        <v>50</v>
      </c>
      <c r="I14" s="553"/>
      <c r="J14" s="520" t="str">
        <f t="shared" si="1"/>
        <v/>
      </c>
      <c r="K14" s="604"/>
      <c r="L14" s="552"/>
      <c r="M14" s="480"/>
      <c r="N14" s="604"/>
      <c r="O14" s="552"/>
      <c r="P14" s="480"/>
      <c r="Q14" s="604"/>
      <c r="R14" s="552"/>
      <c r="S14" s="480"/>
      <c r="T14" s="604"/>
      <c r="U14" s="552"/>
      <c r="V14" s="480"/>
    </row>
    <row r="15" spans="1:22" ht="15.6" x14ac:dyDescent="0.25">
      <c r="A15" s="960"/>
      <c r="B15" s="742" t="s">
        <v>4664</v>
      </c>
      <c r="C15" s="610" t="s">
        <v>4665</v>
      </c>
      <c r="D15" s="624" t="s">
        <v>150</v>
      </c>
      <c r="E15" s="10">
        <v>20</v>
      </c>
      <c r="F15" s="481">
        <v>205</v>
      </c>
      <c r="G15" s="478">
        <f t="shared" si="0"/>
        <v>4100</v>
      </c>
      <c r="H15" s="10">
        <v>20</v>
      </c>
      <c r="I15" s="553"/>
      <c r="J15" s="520" t="str">
        <f t="shared" si="1"/>
        <v/>
      </c>
      <c r="K15" s="604"/>
      <c r="L15" s="552"/>
      <c r="M15" s="480"/>
      <c r="N15" s="604"/>
      <c r="O15" s="552"/>
      <c r="P15" s="480"/>
      <c r="Q15" s="604"/>
      <c r="R15" s="552"/>
      <c r="S15" s="480"/>
      <c r="T15" s="604"/>
      <c r="U15" s="552"/>
      <c r="V15" s="480"/>
    </row>
    <row r="16" spans="1:22" ht="26.4" x14ac:dyDescent="0.25">
      <c r="A16" s="960"/>
      <c r="B16" s="742" t="s">
        <v>4666</v>
      </c>
      <c r="C16" s="610" t="s">
        <v>4667</v>
      </c>
      <c r="D16" s="624" t="s">
        <v>150</v>
      </c>
      <c r="E16" s="10">
        <v>150</v>
      </c>
      <c r="F16" s="481">
        <v>205</v>
      </c>
      <c r="G16" s="478">
        <f t="shared" si="0"/>
        <v>30750</v>
      </c>
      <c r="H16" s="10">
        <v>350</v>
      </c>
      <c r="I16" s="553"/>
      <c r="J16" s="520" t="str">
        <f t="shared" si="1"/>
        <v/>
      </c>
      <c r="K16" s="604"/>
      <c r="L16" s="552"/>
      <c r="M16" s="480"/>
      <c r="N16" s="604"/>
      <c r="O16" s="552"/>
      <c r="P16" s="480"/>
      <c r="Q16" s="604"/>
      <c r="R16" s="552"/>
      <c r="S16" s="480"/>
      <c r="T16" s="604"/>
      <c r="U16" s="552"/>
      <c r="V16" s="480"/>
    </row>
    <row r="17" spans="1:22" x14ac:dyDescent="0.25">
      <c r="A17" s="709" t="s">
        <v>4672</v>
      </c>
      <c r="B17" s="742"/>
      <c r="C17" s="27" t="s">
        <v>4673</v>
      </c>
      <c r="D17" s="15"/>
      <c r="E17" s="15"/>
      <c r="F17" s="461"/>
      <c r="G17" s="505" t="str">
        <f t="shared" si="0"/>
        <v/>
      </c>
      <c r="H17" s="15"/>
      <c r="I17" s="461"/>
      <c r="J17" s="539" t="str">
        <f t="shared" si="1"/>
        <v/>
      </c>
      <c r="K17" s="201"/>
      <c r="L17" s="495"/>
      <c r="M17" s="504"/>
      <c r="N17" s="201"/>
      <c r="O17" s="495"/>
      <c r="P17" s="504"/>
      <c r="Q17" s="201"/>
      <c r="R17" s="495"/>
      <c r="S17" s="504"/>
      <c r="T17" s="201"/>
      <c r="U17" s="495"/>
      <c r="V17" s="504"/>
    </row>
    <row r="18" spans="1:22" x14ac:dyDescent="0.25">
      <c r="A18" s="709"/>
      <c r="B18" s="742" t="s">
        <v>4674</v>
      </c>
      <c r="C18" s="28" t="s">
        <v>4675</v>
      </c>
      <c r="D18" s="624" t="s">
        <v>4676</v>
      </c>
      <c r="E18" s="10">
        <v>300</v>
      </c>
      <c r="F18" s="481">
        <v>48</v>
      </c>
      <c r="G18" s="478">
        <f t="shared" si="0"/>
        <v>14400</v>
      </c>
      <c r="H18" s="10">
        <v>300</v>
      </c>
      <c r="I18" s="553"/>
      <c r="J18" s="520" t="str">
        <f t="shared" si="1"/>
        <v/>
      </c>
      <c r="K18" s="604"/>
      <c r="L18" s="552"/>
      <c r="M18" s="480"/>
      <c r="N18" s="604"/>
      <c r="O18" s="552"/>
      <c r="P18" s="480"/>
      <c r="Q18" s="604"/>
      <c r="R18" s="552"/>
      <c r="S18" s="480"/>
      <c r="T18" s="604"/>
      <c r="U18" s="552"/>
      <c r="V18" s="480"/>
    </row>
    <row r="19" spans="1:22" x14ac:dyDescent="0.25">
      <c r="A19" s="709"/>
      <c r="B19" s="742" t="s">
        <v>4677</v>
      </c>
      <c r="C19" s="28" t="s">
        <v>4678</v>
      </c>
      <c r="D19" s="624" t="s">
        <v>4676</v>
      </c>
      <c r="E19" s="10">
        <v>300</v>
      </c>
      <c r="F19" s="481">
        <v>48</v>
      </c>
      <c r="G19" s="478">
        <f t="shared" si="0"/>
        <v>14400</v>
      </c>
      <c r="H19" s="10">
        <v>300</v>
      </c>
      <c r="I19" s="553"/>
      <c r="J19" s="520" t="str">
        <f t="shared" si="1"/>
        <v/>
      </c>
      <c r="K19" s="604"/>
      <c r="L19" s="552"/>
      <c r="M19" s="480"/>
      <c r="N19" s="604"/>
      <c r="O19" s="552"/>
      <c r="P19" s="480"/>
      <c r="Q19" s="604"/>
      <c r="R19" s="552"/>
      <c r="S19" s="480"/>
      <c r="T19" s="604"/>
      <c r="U19" s="552"/>
      <c r="V19" s="480"/>
    </row>
    <row r="20" spans="1:22" x14ac:dyDescent="0.25">
      <c r="A20" s="709" t="s">
        <v>2914</v>
      </c>
      <c r="B20" s="742"/>
      <c r="C20" s="27" t="s">
        <v>2915</v>
      </c>
      <c r="D20" s="15"/>
      <c r="E20" s="15"/>
      <c r="F20" s="461"/>
      <c r="G20" s="505"/>
      <c r="H20" s="15"/>
      <c r="I20" s="461"/>
      <c r="J20" s="539"/>
      <c r="K20" s="201"/>
      <c r="L20" s="495"/>
      <c r="M20" s="504"/>
      <c r="N20" s="201"/>
      <c r="O20" s="495"/>
      <c r="P20" s="504"/>
      <c r="Q20" s="201"/>
      <c r="R20" s="495"/>
      <c r="S20" s="504"/>
      <c r="T20" s="201"/>
      <c r="U20" s="495"/>
      <c r="V20" s="504"/>
    </row>
    <row r="21" spans="1:22" ht="26.4" x14ac:dyDescent="0.25">
      <c r="A21" s="960"/>
      <c r="B21" s="742" t="s">
        <v>4668</v>
      </c>
      <c r="C21" s="28" t="s">
        <v>4669</v>
      </c>
      <c r="D21" s="492" t="s">
        <v>171</v>
      </c>
      <c r="E21" s="10">
        <v>1</v>
      </c>
      <c r="F21" s="492">
        <v>50000</v>
      </c>
      <c r="G21" s="478">
        <f t="shared" si="0"/>
        <v>50000</v>
      </c>
      <c r="H21" s="10">
        <v>1</v>
      </c>
      <c r="I21" s="492">
        <v>50000</v>
      </c>
      <c r="J21" s="520">
        <f t="shared" ref="J21:J22" si="2">IF(I21="","",ROUND(H21*(ROUND(I21,2)),2))</f>
        <v>50000</v>
      </c>
      <c r="K21" s="604"/>
      <c r="L21" s="552"/>
      <c r="M21" s="480"/>
      <c r="N21" s="604"/>
      <c r="O21" s="552"/>
      <c r="P21" s="480"/>
      <c r="Q21" s="604"/>
      <c r="R21" s="552"/>
      <c r="S21" s="480"/>
      <c r="T21" s="604"/>
      <c r="U21" s="552"/>
      <c r="V21" s="480"/>
    </row>
    <row r="22" spans="1:22" ht="26.4" x14ac:dyDescent="0.25">
      <c r="A22" s="960"/>
      <c r="B22" s="742" t="s">
        <v>4670</v>
      </c>
      <c r="C22" s="28" t="s">
        <v>4671</v>
      </c>
      <c r="D22" s="624" t="s">
        <v>174</v>
      </c>
      <c r="E22" s="492">
        <f>G21</f>
        <v>50000</v>
      </c>
      <c r="F22" s="961">
        <v>0.05</v>
      </c>
      <c r="G22" s="478">
        <f t="shared" si="0"/>
        <v>2500</v>
      </c>
      <c r="H22" s="492">
        <f>J21</f>
        <v>50000</v>
      </c>
      <c r="I22" s="973"/>
      <c r="J22" s="520" t="str">
        <f t="shared" si="2"/>
        <v/>
      </c>
      <c r="K22" s="552"/>
      <c r="L22" s="962"/>
      <c r="M22" s="480"/>
      <c r="N22" s="552"/>
      <c r="O22" s="962"/>
      <c r="P22" s="480"/>
      <c r="Q22" s="552"/>
      <c r="R22" s="962"/>
      <c r="S22" s="480"/>
      <c r="T22" s="552"/>
      <c r="U22" s="962"/>
      <c r="V22" s="480"/>
    </row>
    <row r="23" spans="1:22" ht="39.6" x14ac:dyDescent="0.25">
      <c r="A23" s="960" t="s">
        <v>2916</v>
      </c>
      <c r="B23" s="742"/>
      <c r="C23" s="607" t="s">
        <v>2917</v>
      </c>
      <c r="D23" s="15" t="s">
        <v>57</v>
      </c>
      <c r="E23" s="15">
        <v>8</v>
      </c>
      <c r="F23" s="461">
        <v>1875</v>
      </c>
      <c r="G23" s="505">
        <f>E23*F23</f>
        <v>15000</v>
      </c>
      <c r="H23" s="15">
        <v>8</v>
      </c>
      <c r="I23" s="890"/>
      <c r="J23" s="539">
        <f>H23*I23</f>
        <v>0</v>
      </c>
      <c r="K23" s="201"/>
      <c r="L23" s="495"/>
      <c r="M23" s="504"/>
      <c r="N23" s="201"/>
      <c r="O23" s="495"/>
      <c r="P23" s="504"/>
      <c r="Q23" s="201"/>
      <c r="R23" s="495"/>
      <c r="S23" s="504"/>
      <c r="T23" s="201"/>
      <c r="U23" s="495"/>
      <c r="V23" s="504"/>
    </row>
    <row r="24" spans="1:22" ht="39.6" x14ac:dyDescent="0.25">
      <c r="A24" s="709" t="s">
        <v>2918</v>
      </c>
      <c r="B24" s="742"/>
      <c r="C24" s="607" t="s">
        <v>2919</v>
      </c>
      <c r="D24" s="624" t="s">
        <v>161</v>
      </c>
      <c r="E24" s="10">
        <v>2</v>
      </c>
      <c r="F24" s="481">
        <v>8000</v>
      </c>
      <c r="G24" s="478">
        <f t="shared" ref="G24" si="3">IF(F24="","",ROUND(E24*(ROUND(F24,2)),2))</f>
        <v>16000</v>
      </c>
      <c r="H24" s="10">
        <v>2</v>
      </c>
      <c r="I24" s="553"/>
      <c r="J24" s="520" t="str">
        <f t="shared" ref="J24:J25" si="4">IF(I24="","",ROUND(H24*(ROUND(I24,2)),2))</f>
        <v/>
      </c>
      <c r="K24" s="604"/>
      <c r="L24" s="552"/>
      <c r="M24" s="480"/>
      <c r="N24" s="604"/>
      <c r="O24" s="552"/>
      <c r="P24" s="480"/>
      <c r="Q24" s="604"/>
      <c r="R24" s="552"/>
      <c r="S24" s="480"/>
      <c r="T24" s="604"/>
      <c r="U24" s="552"/>
      <c r="V24" s="480"/>
    </row>
    <row r="25" spans="1:22" hidden="1" x14ac:dyDescent="0.25">
      <c r="A25" s="963" t="s">
        <v>4679</v>
      </c>
      <c r="B25" s="964"/>
      <c r="C25" s="965" t="s">
        <v>5555</v>
      </c>
      <c r="D25" s="966" t="s">
        <v>161</v>
      </c>
      <c r="E25" s="967">
        <v>8</v>
      </c>
      <c r="F25" s="968">
        <v>12500</v>
      </c>
      <c r="G25" s="554">
        <f t="shared" ref="G25" si="5">IF(F25="","",ROUND(E25*(ROUND(F25,2)),2))</f>
        <v>100000</v>
      </c>
      <c r="H25" s="967">
        <v>0</v>
      </c>
      <c r="I25" s="968">
        <v>12500</v>
      </c>
      <c r="J25" s="555">
        <f t="shared" si="4"/>
        <v>0</v>
      </c>
      <c r="K25" s="604"/>
      <c r="L25" s="969" t="s">
        <v>5556</v>
      </c>
      <c r="M25" s="480"/>
      <c r="N25" s="604"/>
      <c r="O25" s="552"/>
      <c r="P25" s="480"/>
      <c r="Q25" s="604"/>
      <c r="R25" s="552"/>
      <c r="S25" s="480"/>
      <c r="T25" s="604"/>
      <c r="U25" s="552"/>
      <c r="V25" s="480"/>
    </row>
    <row r="26" spans="1:22" x14ac:dyDescent="0.25">
      <c r="A26" s="741"/>
      <c r="B26" s="742"/>
      <c r="C26" s="27"/>
      <c r="D26" s="15"/>
      <c r="E26" s="15"/>
      <c r="F26" s="124"/>
      <c r="G26" s="123"/>
      <c r="H26" s="15"/>
      <c r="I26" s="124"/>
      <c r="J26" s="536"/>
      <c r="K26" s="201"/>
      <c r="L26" s="495"/>
      <c r="M26" s="504"/>
      <c r="N26" s="201"/>
      <c r="O26" s="495"/>
      <c r="P26" s="504"/>
      <c r="Q26" s="201"/>
      <c r="R26" s="495"/>
      <c r="S26" s="504"/>
      <c r="T26" s="201"/>
      <c r="U26" s="495"/>
      <c r="V26" s="504"/>
    </row>
    <row r="27" spans="1:22" ht="13.8" thickBot="1" x14ac:dyDescent="0.3">
      <c r="A27" s="970"/>
      <c r="B27" s="971"/>
      <c r="C27" s="971"/>
      <c r="D27" s="972"/>
      <c r="E27" s="972"/>
      <c r="F27" s="556"/>
      <c r="G27" s="557"/>
      <c r="H27" s="972"/>
      <c r="I27" s="556"/>
      <c r="J27" s="558"/>
      <c r="K27" s="201"/>
      <c r="L27" s="495"/>
      <c r="M27" s="504"/>
      <c r="N27" s="201"/>
      <c r="O27" s="495"/>
      <c r="P27" s="504"/>
      <c r="Q27" s="201"/>
      <c r="R27" s="495"/>
      <c r="S27" s="504"/>
      <c r="T27" s="201"/>
      <c r="U27" s="495"/>
      <c r="V27" s="504"/>
    </row>
    <row r="28" spans="1:22" ht="13.8" thickBot="1" x14ac:dyDescent="0.3">
      <c r="A28" s="635" t="s">
        <v>131</v>
      </c>
      <c r="B28" s="639"/>
      <c r="C28" s="639"/>
      <c r="D28" s="593"/>
      <c r="E28" s="595"/>
      <c r="F28" s="472"/>
      <c r="G28" s="473">
        <f>SUM(G5:G27)</f>
        <v>295925</v>
      </c>
      <c r="H28" s="595"/>
      <c r="I28" s="472"/>
      <c r="J28" s="474">
        <f>SUM(J5:J27)</f>
        <v>50000</v>
      </c>
      <c r="K28" s="604"/>
      <c r="L28" s="469"/>
      <c r="M28" s="470"/>
      <c r="N28" s="604"/>
      <c r="O28" s="469"/>
      <c r="P28" s="470"/>
      <c r="Q28" s="604"/>
      <c r="R28" s="469"/>
      <c r="S28" s="470"/>
      <c r="T28" s="604"/>
      <c r="U28" s="469"/>
      <c r="V28" s="470"/>
    </row>
    <row r="1048304" spans="4:4" x14ac:dyDescent="0.25">
      <c r="D1048304" s="10"/>
    </row>
  </sheetData>
  <sheetProtection algorithmName="SHA-512" hashValue="Pe7TwozSisbWFdN3LoVTX++9nWjEfQ/N045lndQYbBvDno6Rbu2gcUqJT6NO9sAO77kjEIU7ZQfJ4fF7hi+4Ng==" saltValue="8KAgSmmp73HqqjnlN0MODQ=="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4407-43DF-44B6-B751-133579219704}">
  <dimension ref="A1:I1048330"/>
  <sheetViews>
    <sheetView view="pageBreakPreview" zoomScaleNormal="100" zoomScaleSheetLayoutView="100" workbookViewId="0">
      <selection activeCell="I75" sqref="I75"/>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2920</v>
      </c>
      <c r="B1" s="37"/>
      <c r="C1" s="37"/>
      <c r="D1" s="37"/>
      <c r="E1" s="1082" t="s">
        <v>2921</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2922</v>
      </c>
      <c r="B5" s="125"/>
      <c r="C5" s="126"/>
      <c r="D5" s="103" t="s">
        <v>2923</v>
      </c>
      <c r="E5" s="15"/>
      <c r="F5" s="15"/>
      <c r="G5" s="124"/>
      <c r="H5" s="123"/>
    </row>
    <row r="6" spans="1:9" ht="15.6" x14ac:dyDescent="0.25">
      <c r="A6" s="125"/>
      <c r="B6" s="125" t="s">
        <v>2924</v>
      </c>
      <c r="C6" s="126"/>
      <c r="D6" s="53" t="s">
        <v>2925</v>
      </c>
      <c r="E6" s="105" t="s">
        <v>454</v>
      </c>
      <c r="F6" s="105"/>
      <c r="G6" s="120"/>
      <c r="H6" s="123">
        <f>F6*G6</f>
        <v>0</v>
      </c>
    </row>
    <row r="7" spans="1:9" ht="15.6" x14ac:dyDescent="0.25">
      <c r="A7" s="125"/>
      <c r="B7" s="125" t="s">
        <v>2926</v>
      </c>
      <c r="C7" s="126"/>
      <c r="D7" s="53" t="s">
        <v>2927</v>
      </c>
      <c r="E7" s="105" t="s">
        <v>454</v>
      </c>
      <c r="F7" s="105"/>
      <c r="G7" s="120"/>
      <c r="H7" s="123">
        <f>F7*G7</f>
        <v>0</v>
      </c>
    </row>
    <row r="8" spans="1:9" ht="26.4" x14ac:dyDescent="0.25">
      <c r="A8" s="125" t="s">
        <v>2928</v>
      </c>
      <c r="B8" s="125"/>
      <c r="C8" s="126"/>
      <c r="D8" s="103" t="s">
        <v>2929</v>
      </c>
      <c r="E8" s="15"/>
      <c r="F8" s="15"/>
      <c r="G8" s="124"/>
      <c r="H8" s="123"/>
    </row>
    <row r="9" spans="1:9" x14ac:dyDescent="0.25">
      <c r="A9" s="125"/>
      <c r="B9" s="125" t="s">
        <v>2930</v>
      </c>
      <c r="C9" s="126"/>
      <c r="D9" s="53" t="s">
        <v>2931</v>
      </c>
      <c r="E9" s="105" t="s">
        <v>88</v>
      </c>
      <c r="F9" s="105"/>
      <c r="G9" s="120"/>
      <c r="H9" s="123">
        <f>F9*G9</f>
        <v>0</v>
      </c>
    </row>
    <row r="10" spans="1:9" x14ac:dyDescent="0.25">
      <c r="A10" s="125"/>
      <c r="B10" s="125" t="s">
        <v>2932</v>
      </c>
      <c r="C10" s="126"/>
      <c r="D10" s="53" t="s">
        <v>2933</v>
      </c>
      <c r="E10" s="105" t="s">
        <v>88</v>
      </c>
      <c r="F10" s="105"/>
      <c r="G10" s="120"/>
      <c r="H10" s="123">
        <f>F10*G10</f>
        <v>0</v>
      </c>
    </row>
    <row r="11" spans="1:9" x14ac:dyDescent="0.25">
      <c r="A11" s="125" t="s">
        <v>2934</v>
      </c>
      <c r="B11" s="125"/>
      <c r="C11" s="126"/>
      <c r="D11" s="103" t="s">
        <v>2935</v>
      </c>
      <c r="E11" s="105"/>
      <c r="F11" s="105"/>
      <c r="G11" s="120"/>
      <c r="H11" s="123"/>
    </row>
    <row r="12" spans="1:9" x14ac:dyDescent="0.25">
      <c r="A12" s="125"/>
      <c r="B12" s="125" t="s">
        <v>2936</v>
      </c>
      <c r="C12" s="126"/>
      <c r="D12" s="53" t="s">
        <v>2937</v>
      </c>
      <c r="E12" s="105" t="s">
        <v>53</v>
      </c>
      <c r="F12" s="105"/>
      <c r="G12" s="120"/>
      <c r="H12" s="123">
        <f>F12*G12</f>
        <v>0</v>
      </c>
    </row>
    <row r="13" spans="1:9" x14ac:dyDescent="0.25">
      <c r="A13" s="125"/>
      <c r="B13" s="125" t="s">
        <v>2938</v>
      </c>
      <c r="C13" s="126"/>
      <c r="D13" s="53" t="s">
        <v>2939</v>
      </c>
      <c r="E13" s="105" t="s">
        <v>53</v>
      </c>
      <c r="F13" s="105"/>
      <c r="G13" s="120"/>
      <c r="H13" s="123">
        <f>F13*G13</f>
        <v>0</v>
      </c>
    </row>
    <row r="14" spans="1:9" ht="26.4" x14ac:dyDescent="0.25">
      <c r="A14" s="125"/>
      <c r="B14" s="125" t="s">
        <v>2940</v>
      </c>
      <c r="C14" s="126"/>
      <c r="D14" s="73" t="s">
        <v>2941</v>
      </c>
      <c r="E14" s="15"/>
      <c r="F14" s="15"/>
      <c r="G14" s="124"/>
      <c r="H14" s="123"/>
    </row>
    <row r="15" spans="1:9" ht="26.4" x14ac:dyDescent="0.25">
      <c r="A15" s="125"/>
      <c r="B15" s="125"/>
      <c r="C15" s="126" t="s">
        <v>86</v>
      </c>
      <c r="D15" s="73" t="s">
        <v>2942</v>
      </c>
      <c r="E15" s="105" t="s">
        <v>60</v>
      </c>
      <c r="F15" s="105"/>
      <c r="G15" s="120"/>
      <c r="H15" s="123">
        <f>F15*G15</f>
        <v>0</v>
      </c>
    </row>
    <row r="16" spans="1:9" ht="26.4" x14ac:dyDescent="0.25">
      <c r="A16" s="125"/>
      <c r="B16" s="125"/>
      <c r="C16" s="126" t="s">
        <v>89</v>
      </c>
      <c r="D16" s="73" t="s">
        <v>2943</v>
      </c>
      <c r="E16" s="105" t="s">
        <v>60</v>
      </c>
      <c r="F16" s="105"/>
      <c r="G16" s="120"/>
      <c r="H16" s="123">
        <f>F16*G16</f>
        <v>0</v>
      </c>
    </row>
    <row r="17" spans="1:9" ht="39.6" x14ac:dyDescent="0.25">
      <c r="A17" s="125"/>
      <c r="B17" s="125" t="s">
        <v>2944</v>
      </c>
      <c r="C17" s="126"/>
      <c r="D17" s="104" t="s">
        <v>2945</v>
      </c>
      <c r="E17" s="105" t="s">
        <v>60</v>
      </c>
      <c r="F17" s="105"/>
      <c r="G17" s="120"/>
      <c r="H17" s="123">
        <f>F17*G17</f>
        <v>0</v>
      </c>
    </row>
    <row r="18" spans="1:9" ht="26.4" x14ac:dyDescent="0.25">
      <c r="A18" s="125"/>
      <c r="B18" s="125" t="s">
        <v>2946</v>
      </c>
      <c r="C18" s="126"/>
      <c r="D18" s="104" t="s">
        <v>2947</v>
      </c>
      <c r="E18" s="15"/>
      <c r="F18" s="15"/>
      <c r="G18" s="124"/>
      <c r="H18" s="123"/>
    </row>
    <row r="19" spans="1:9" x14ac:dyDescent="0.25">
      <c r="A19" s="125"/>
      <c r="B19" s="125"/>
      <c r="C19" s="126" t="s">
        <v>86</v>
      </c>
      <c r="D19" s="53" t="s">
        <v>2948</v>
      </c>
      <c r="E19" s="105" t="s">
        <v>619</v>
      </c>
      <c r="F19" s="105"/>
      <c r="G19" s="120"/>
      <c r="H19" s="123">
        <f t="shared" ref="H19:H24" si="0">F19*G19</f>
        <v>0</v>
      </c>
    </row>
    <row r="20" spans="1:9" x14ac:dyDescent="0.25">
      <c r="A20" s="125"/>
      <c r="B20" s="125"/>
      <c r="C20" s="126" t="s">
        <v>89</v>
      </c>
      <c r="D20" s="73" t="s">
        <v>2949</v>
      </c>
      <c r="E20" s="105" t="s">
        <v>619</v>
      </c>
      <c r="F20" s="105"/>
      <c r="G20" s="120"/>
      <c r="H20" s="123">
        <f t="shared" si="0"/>
        <v>0</v>
      </c>
    </row>
    <row r="21" spans="1:9" x14ac:dyDescent="0.25">
      <c r="A21" s="77"/>
      <c r="B21" s="125"/>
      <c r="C21" s="126" t="s">
        <v>17</v>
      </c>
      <c r="D21" s="73" t="s">
        <v>2950</v>
      </c>
      <c r="E21" s="105" t="s">
        <v>619</v>
      </c>
      <c r="F21" s="105"/>
      <c r="G21" s="120"/>
      <c r="H21" s="123">
        <f t="shared" si="0"/>
        <v>0</v>
      </c>
    </row>
    <row r="22" spans="1:9" x14ac:dyDescent="0.25">
      <c r="A22" s="77"/>
      <c r="B22" s="125"/>
      <c r="C22" s="126" t="s">
        <v>18</v>
      </c>
      <c r="D22" s="73" t="s">
        <v>2951</v>
      </c>
      <c r="E22" s="105" t="s">
        <v>619</v>
      </c>
      <c r="F22" s="105"/>
      <c r="G22" s="120"/>
      <c r="H22" s="123">
        <f t="shared" si="0"/>
        <v>0</v>
      </c>
    </row>
    <row r="23" spans="1:9" x14ac:dyDescent="0.25">
      <c r="A23" s="77"/>
      <c r="B23" s="125"/>
      <c r="C23" s="126" t="s">
        <v>19</v>
      </c>
      <c r="D23" s="73" t="s">
        <v>2952</v>
      </c>
      <c r="E23" s="105" t="s">
        <v>619</v>
      </c>
      <c r="F23" s="105"/>
      <c r="G23" s="120"/>
      <c r="H23" s="123">
        <f t="shared" si="0"/>
        <v>0</v>
      </c>
    </row>
    <row r="24" spans="1:9" ht="26.4" x14ac:dyDescent="0.25">
      <c r="A24" s="77"/>
      <c r="B24" s="125"/>
      <c r="C24" s="126" t="s">
        <v>94</v>
      </c>
      <c r="D24" s="73" t="s">
        <v>2953</v>
      </c>
      <c r="E24" s="105" t="s">
        <v>619</v>
      </c>
      <c r="F24" s="105"/>
      <c r="G24" s="120"/>
      <c r="H24" s="123">
        <f t="shared" si="0"/>
        <v>0</v>
      </c>
      <c r="I24" s="193" t="s">
        <v>36</v>
      </c>
    </row>
    <row r="25" spans="1:9" x14ac:dyDescent="0.25">
      <c r="A25" s="77" t="s">
        <v>2954</v>
      </c>
      <c r="B25" s="125"/>
      <c r="C25" s="126"/>
      <c r="D25" s="85" t="s">
        <v>2955</v>
      </c>
      <c r="E25" s="15"/>
      <c r="F25" s="15"/>
      <c r="G25" s="124"/>
      <c r="H25" s="123"/>
    </row>
    <row r="26" spans="1:9" ht="26.4" x14ac:dyDescent="0.25">
      <c r="A26" s="77"/>
      <c r="B26" s="125" t="s">
        <v>2956</v>
      </c>
      <c r="C26" s="126"/>
      <c r="D26" s="216" t="s">
        <v>2957</v>
      </c>
      <c r="E26" s="105" t="s">
        <v>53</v>
      </c>
      <c r="F26" s="105"/>
      <c r="G26" s="120"/>
      <c r="H26" s="123">
        <f>F26*G26</f>
        <v>0</v>
      </c>
      <c r="I26" s="193" t="s">
        <v>36</v>
      </c>
    </row>
    <row r="27" spans="1:9" x14ac:dyDescent="0.25">
      <c r="A27" s="77"/>
      <c r="B27" s="125" t="s">
        <v>2958</v>
      </c>
      <c r="C27" s="126"/>
      <c r="D27" s="221" t="s">
        <v>2959</v>
      </c>
      <c r="E27" s="15"/>
      <c r="F27" s="15"/>
      <c r="G27" s="124"/>
      <c r="H27" s="123"/>
    </row>
    <row r="28" spans="1:9" ht="15.6" x14ac:dyDescent="0.25">
      <c r="A28" s="77"/>
      <c r="B28" s="125"/>
      <c r="C28" s="126" t="s">
        <v>86</v>
      </c>
      <c r="D28" s="216" t="s">
        <v>2960</v>
      </c>
      <c r="E28" s="105" t="s">
        <v>454</v>
      </c>
      <c r="F28" s="105"/>
      <c r="G28" s="120"/>
      <c r="H28" s="123">
        <f>F28*G28</f>
        <v>0</v>
      </c>
      <c r="I28" s="193" t="s">
        <v>36</v>
      </c>
    </row>
    <row r="29" spans="1:9" ht="15.6" x14ac:dyDescent="0.25">
      <c r="A29" s="77"/>
      <c r="B29" s="125"/>
      <c r="C29" s="126" t="s">
        <v>89</v>
      </c>
      <c r="D29" s="216" t="s">
        <v>2961</v>
      </c>
      <c r="E29" s="105" t="s">
        <v>454</v>
      </c>
      <c r="F29" s="105"/>
      <c r="G29" s="120"/>
      <c r="H29" s="123">
        <f>F29*G29</f>
        <v>0</v>
      </c>
    </row>
    <row r="30" spans="1:9" x14ac:dyDescent="0.25">
      <c r="A30" s="77"/>
      <c r="B30" s="125" t="s">
        <v>2962</v>
      </c>
      <c r="C30" s="126"/>
      <c r="D30" s="221" t="s">
        <v>2963</v>
      </c>
      <c r="E30" s="15"/>
      <c r="F30" s="15"/>
      <c r="G30" s="124"/>
      <c r="H30" s="123"/>
    </row>
    <row r="31" spans="1:9" ht="26.4" x14ac:dyDescent="0.25">
      <c r="A31" s="77"/>
      <c r="B31" s="125"/>
      <c r="C31" s="126" t="s">
        <v>86</v>
      </c>
      <c r="D31" s="221" t="s">
        <v>2964</v>
      </c>
      <c r="E31" s="105" t="s">
        <v>560</v>
      </c>
      <c r="F31" s="105"/>
      <c r="G31" s="120"/>
      <c r="H31" s="123">
        <f t="shared" ref="H31:H40" si="1">F31*G31</f>
        <v>0</v>
      </c>
    </row>
    <row r="32" spans="1:9" x14ac:dyDescent="0.25">
      <c r="A32" s="77"/>
      <c r="B32" s="125"/>
      <c r="C32" s="126" t="s">
        <v>89</v>
      </c>
      <c r="D32" s="221" t="s">
        <v>2965</v>
      </c>
      <c r="E32" s="105" t="s">
        <v>560</v>
      </c>
      <c r="F32" s="105"/>
      <c r="G32" s="120"/>
      <c r="H32" s="123">
        <f t="shared" si="1"/>
        <v>0</v>
      </c>
    </row>
    <row r="33" spans="1:9" x14ac:dyDescent="0.25">
      <c r="A33" s="77"/>
      <c r="B33" s="125"/>
      <c r="C33" s="126" t="s">
        <v>17</v>
      </c>
      <c r="D33" s="221" t="s">
        <v>2966</v>
      </c>
      <c r="E33" s="105" t="s">
        <v>53</v>
      </c>
      <c r="F33" s="105"/>
      <c r="G33" s="120"/>
      <c r="H33" s="123">
        <f t="shared" si="1"/>
        <v>0</v>
      </c>
    </row>
    <row r="34" spans="1:9" ht="26.4" x14ac:dyDescent="0.25">
      <c r="A34" s="77"/>
      <c r="B34" s="125" t="s">
        <v>2967</v>
      </c>
      <c r="C34" s="126"/>
      <c r="D34" s="221" t="s">
        <v>2968</v>
      </c>
      <c r="E34" s="105" t="s">
        <v>53</v>
      </c>
      <c r="F34" s="105"/>
      <c r="G34" s="120"/>
      <c r="H34" s="123">
        <f t="shared" si="1"/>
        <v>0</v>
      </c>
    </row>
    <row r="35" spans="1:9" ht="15.6" x14ac:dyDescent="0.25">
      <c r="A35" s="77"/>
      <c r="B35" s="125" t="s">
        <v>2969</v>
      </c>
      <c r="C35" s="126"/>
      <c r="D35" s="221" t="s">
        <v>2970</v>
      </c>
      <c r="E35" s="105" t="s">
        <v>454</v>
      </c>
      <c r="F35" s="105"/>
      <c r="G35" s="120"/>
      <c r="H35" s="123">
        <f t="shared" si="1"/>
        <v>0</v>
      </c>
    </row>
    <row r="36" spans="1:9" x14ac:dyDescent="0.25">
      <c r="A36" s="77"/>
      <c r="B36" s="125" t="s">
        <v>2971</v>
      </c>
      <c r="C36" s="126"/>
      <c r="D36" s="221" t="s">
        <v>2972</v>
      </c>
      <c r="E36" s="180"/>
      <c r="F36" s="105"/>
      <c r="G36" s="120"/>
      <c r="H36" s="123">
        <f t="shared" si="1"/>
        <v>0</v>
      </c>
      <c r="I36" s="193" t="s">
        <v>36</v>
      </c>
    </row>
    <row r="37" spans="1:9" ht="26.4" x14ac:dyDescent="0.25">
      <c r="A37" s="77" t="s">
        <v>2973</v>
      </c>
      <c r="B37" s="125"/>
      <c r="C37" s="126"/>
      <c r="D37" s="103" t="s">
        <v>2974</v>
      </c>
      <c r="E37" s="105" t="s">
        <v>65</v>
      </c>
      <c r="F37" s="105"/>
      <c r="G37" s="120"/>
      <c r="H37" s="123">
        <f t="shared" si="1"/>
        <v>0</v>
      </c>
    </row>
    <row r="38" spans="1:9" ht="26.4" x14ac:dyDescent="0.25">
      <c r="A38" s="77" t="s">
        <v>2975</v>
      </c>
      <c r="B38" s="125"/>
      <c r="C38" s="126"/>
      <c r="D38" s="103" t="s">
        <v>2976</v>
      </c>
      <c r="E38" s="105" t="s">
        <v>65</v>
      </c>
      <c r="F38" s="105"/>
      <c r="G38" s="120"/>
      <c r="H38" s="123">
        <f t="shared" si="1"/>
        <v>0</v>
      </c>
    </row>
    <row r="39" spans="1:9" x14ac:dyDescent="0.25">
      <c r="A39" s="77" t="s">
        <v>2977</v>
      </c>
      <c r="B39" s="125"/>
      <c r="C39" s="126"/>
      <c r="D39" s="103" t="s">
        <v>2978</v>
      </c>
      <c r="E39" s="105" t="s">
        <v>53</v>
      </c>
      <c r="F39" s="105"/>
      <c r="G39" s="120"/>
      <c r="H39" s="123">
        <f t="shared" si="1"/>
        <v>0</v>
      </c>
    </row>
    <row r="40" spans="1:9" ht="26.4" x14ac:dyDescent="0.25">
      <c r="A40" s="77" t="s">
        <v>2979</v>
      </c>
      <c r="B40" s="125"/>
      <c r="C40" s="126"/>
      <c r="D40" s="188" t="s">
        <v>2980</v>
      </c>
      <c r="E40" s="105" t="s">
        <v>560</v>
      </c>
      <c r="F40" s="105"/>
      <c r="G40" s="120"/>
      <c r="H40" s="123">
        <f t="shared" si="1"/>
        <v>0</v>
      </c>
      <c r="I40" s="193" t="s">
        <v>36</v>
      </c>
    </row>
    <row r="41" spans="1:9" x14ac:dyDescent="0.25">
      <c r="A41" s="77" t="s">
        <v>2981</v>
      </c>
      <c r="B41" s="125"/>
      <c r="C41" s="126"/>
      <c r="D41" s="103" t="s">
        <v>2982</v>
      </c>
      <c r="E41" s="15"/>
      <c r="F41" s="15"/>
      <c r="G41" s="124"/>
      <c r="H41" s="123"/>
    </row>
    <row r="42" spans="1:9" x14ac:dyDescent="0.25">
      <c r="A42" s="77"/>
      <c r="B42" s="125" t="s">
        <v>2983</v>
      </c>
      <c r="C42" s="126"/>
      <c r="D42" s="216" t="s">
        <v>2984</v>
      </c>
      <c r="E42" s="15"/>
      <c r="F42" s="15"/>
      <c r="G42" s="124"/>
      <c r="H42" s="123"/>
    </row>
    <row r="43" spans="1:9" x14ac:dyDescent="0.25">
      <c r="A43" s="77"/>
      <c r="B43" s="125"/>
      <c r="C43" s="126" t="s">
        <v>86</v>
      </c>
      <c r="D43" s="216" t="s">
        <v>2985</v>
      </c>
      <c r="E43" s="105" t="s">
        <v>351</v>
      </c>
      <c r="F43" s="105"/>
      <c r="G43" s="120"/>
      <c r="H43" s="123">
        <f>F43*G43</f>
        <v>0</v>
      </c>
      <c r="I43" s="193" t="s">
        <v>36</v>
      </c>
    </row>
    <row r="44" spans="1:9" x14ac:dyDescent="0.25">
      <c r="A44" s="77"/>
      <c r="B44" s="125"/>
      <c r="C44" s="126" t="s">
        <v>89</v>
      </c>
      <c r="D44" s="216" t="s">
        <v>2986</v>
      </c>
      <c r="E44" s="105" t="s">
        <v>351</v>
      </c>
      <c r="F44" s="105"/>
      <c r="G44" s="120"/>
      <c r="H44" s="123">
        <f>F44*G44</f>
        <v>0</v>
      </c>
      <c r="I44" s="193" t="s">
        <v>36</v>
      </c>
    </row>
    <row r="45" spans="1:9" x14ac:dyDescent="0.25">
      <c r="A45" s="77"/>
      <c r="B45" s="125" t="s">
        <v>2987</v>
      </c>
      <c r="C45" s="126"/>
      <c r="D45" s="73" t="s">
        <v>2988</v>
      </c>
      <c r="E45" s="15"/>
      <c r="F45" s="15"/>
      <c r="G45" s="124"/>
      <c r="H45" s="123"/>
    </row>
    <row r="46" spans="1:9" x14ac:dyDescent="0.25">
      <c r="A46" s="77"/>
      <c r="B46" s="125"/>
      <c r="C46" s="126" t="s">
        <v>86</v>
      </c>
      <c r="D46" s="53" t="s">
        <v>2989</v>
      </c>
      <c r="E46" s="105" t="s">
        <v>351</v>
      </c>
      <c r="F46" s="105"/>
      <c r="G46" s="120"/>
      <c r="H46" s="123">
        <f>F46*G46</f>
        <v>0</v>
      </c>
    </row>
    <row r="47" spans="1:9" x14ac:dyDescent="0.25">
      <c r="A47" s="77"/>
      <c r="B47" s="125"/>
      <c r="C47" s="126" t="s">
        <v>89</v>
      </c>
      <c r="D47" s="53" t="s">
        <v>2990</v>
      </c>
      <c r="E47" s="105" t="s">
        <v>351</v>
      </c>
      <c r="F47" s="105"/>
      <c r="G47" s="120"/>
      <c r="H47" s="123">
        <f>F47*G47</f>
        <v>0</v>
      </c>
    </row>
    <row r="48" spans="1:9" x14ac:dyDescent="0.25">
      <c r="A48" s="77" t="s">
        <v>2991</v>
      </c>
      <c r="B48" s="125"/>
      <c r="C48" s="126"/>
      <c r="D48" s="103" t="s">
        <v>2992</v>
      </c>
      <c r="E48" s="105" t="s">
        <v>68</v>
      </c>
      <c r="F48" s="15" t="s">
        <v>69</v>
      </c>
      <c r="G48" s="124" t="s">
        <v>70</v>
      </c>
      <c r="H48" s="121"/>
    </row>
    <row r="49" spans="1:9" ht="26.4" x14ac:dyDescent="0.25">
      <c r="A49" s="77" t="s">
        <v>2993</v>
      </c>
      <c r="B49" s="125"/>
      <c r="C49" s="126"/>
      <c r="D49" s="72" t="s">
        <v>2994</v>
      </c>
      <c r="E49" s="105" t="s">
        <v>53</v>
      </c>
      <c r="F49" s="105"/>
      <c r="G49" s="120"/>
      <c r="H49" s="123">
        <f>F49*G49</f>
        <v>0</v>
      </c>
    </row>
    <row r="50" spans="1:9" ht="15.6" x14ac:dyDescent="0.25">
      <c r="A50" s="77" t="s">
        <v>2995</v>
      </c>
      <c r="B50" s="125"/>
      <c r="C50" s="126"/>
      <c r="D50" s="72" t="s">
        <v>2996</v>
      </c>
      <c r="E50" s="105" t="s">
        <v>454</v>
      </c>
      <c r="F50" s="105"/>
      <c r="G50" s="120"/>
      <c r="H50" s="123">
        <f>F50*G50</f>
        <v>0</v>
      </c>
    </row>
    <row r="51" spans="1:9" x14ac:dyDescent="0.25">
      <c r="A51" s="96"/>
      <c r="B51" s="125"/>
      <c r="C51" s="126"/>
      <c r="D51" s="143"/>
      <c r="E51" s="15"/>
      <c r="F51" s="15"/>
      <c r="G51" s="124"/>
      <c r="H51" s="123"/>
    </row>
    <row r="52" spans="1:9" x14ac:dyDescent="0.25">
      <c r="A52" s="125"/>
      <c r="B52" s="125"/>
      <c r="C52" s="126"/>
      <c r="D52" s="101"/>
      <c r="E52" s="15"/>
      <c r="F52" s="15"/>
      <c r="G52" s="124"/>
      <c r="H52" s="123"/>
      <c r="I52" s="210" t="s">
        <v>130</v>
      </c>
    </row>
    <row r="53" spans="1:9" x14ac:dyDescent="0.25">
      <c r="A53" s="56"/>
      <c r="B53" s="56"/>
      <c r="C53" s="105"/>
      <c r="D53" s="54"/>
      <c r="E53" s="15"/>
      <c r="F53" s="15"/>
      <c r="G53" s="124"/>
      <c r="H53" s="123"/>
    </row>
    <row r="54" spans="1:9" x14ac:dyDescent="0.25">
      <c r="A54" s="111" t="s">
        <v>131</v>
      </c>
      <c r="B54" s="111"/>
      <c r="C54" s="111"/>
      <c r="D54" s="111"/>
      <c r="E54" s="115"/>
      <c r="F54" s="118"/>
      <c r="G54" s="130"/>
      <c r="H54" s="112">
        <f>SUM(H5:H53)</f>
        <v>0</v>
      </c>
    </row>
    <row r="1048330" spans="5:5" x14ac:dyDescent="0.25">
      <c r="E1048330" s="48"/>
    </row>
  </sheetData>
  <mergeCells count="1">
    <mergeCell ref="E1:H1"/>
  </mergeCells>
  <phoneticPr fontId="10" type="noConversion"/>
  <pageMargins left="0.75" right="0.75" top="1" bottom="1" header="0.5" footer="0.5"/>
  <pageSetup paperSize="9" scale="5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84C8-C606-45C8-8581-00A3E7139C0C}">
  <dimension ref="A1:H1048293"/>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10" style="11" bestFit="1" customWidth="1"/>
    <col min="3" max="3" width="40.6640625" style="11" customWidth="1"/>
    <col min="4" max="4" width="25.5546875" style="11" bestFit="1" customWidth="1"/>
    <col min="5" max="7" width="20.6640625" style="11" customWidth="1"/>
    <col min="8" max="256" width="9.33203125" style="11"/>
    <col min="257" max="257" width="9.33203125" style="11" customWidth="1"/>
    <col min="258" max="258" width="6.6640625" style="11" customWidth="1"/>
    <col min="259" max="259" width="40.6640625" style="11" customWidth="1"/>
    <col min="260" max="263" width="9.33203125" style="11" customWidth="1"/>
    <col min="264" max="512" width="9.33203125" style="11"/>
    <col min="513" max="513" width="9.33203125" style="11" customWidth="1"/>
    <col min="514" max="514" width="6.6640625" style="11" customWidth="1"/>
    <col min="515" max="515" width="40.6640625" style="11" customWidth="1"/>
    <col min="516" max="519" width="9.33203125" style="11" customWidth="1"/>
    <col min="520" max="768" width="9.33203125" style="11"/>
    <col min="769" max="769" width="9.33203125" style="11" customWidth="1"/>
    <col min="770" max="770" width="6.6640625" style="11" customWidth="1"/>
    <col min="771" max="771" width="40.6640625" style="11" customWidth="1"/>
    <col min="772" max="775" width="9.33203125" style="11" customWidth="1"/>
    <col min="776" max="1024" width="9.33203125" style="11"/>
    <col min="1025" max="1025" width="9.33203125" style="11" customWidth="1"/>
    <col min="1026" max="1026" width="6.6640625" style="11" customWidth="1"/>
    <col min="1027" max="1027" width="40.6640625" style="11" customWidth="1"/>
    <col min="1028" max="1031" width="9.33203125" style="11" customWidth="1"/>
    <col min="1032" max="1280" width="9.33203125" style="11"/>
    <col min="1281" max="1281" width="9.33203125" style="11" customWidth="1"/>
    <col min="1282" max="1282" width="6.6640625" style="11" customWidth="1"/>
    <col min="1283" max="1283" width="40.6640625" style="11" customWidth="1"/>
    <col min="1284" max="1287" width="9.33203125" style="11" customWidth="1"/>
    <col min="1288" max="1536" width="9.33203125" style="11"/>
    <col min="1537" max="1537" width="9.33203125" style="11" customWidth="1"/>
    <col min="1538" max="1538" width="6.6640625" style="11" customWidth="1"/>
    <col min="1539" max="1539" width="40.6640625" style="11" customWidth="1"/>
    <col min="1540" max="1543" width="9.33203125" style="11" customWidth="1"/>
    <col min="1544" max="1792" width="9.33203125" style="11"/>
    <col min="1793" max="1793" width="9.33203125" style="11" customWidth="1"/>
    <col min="1794" max="1794" width="6.6640625" style="11" customWidth="1"/>
    <col min="1795" max="1795" width="40.6640625" style="11" customWidth="1"/>
    <col min="1796" max="1799" width="9.33203125" style="11" customWidth="1"/>
    <col min="1800" max="2048" width="9.33203125" style="11"/>
    <col min="2049" max="2049" width="9.33203125" style="11" customWidth="1"/>
    <col min="2050" max="2050" width="6.6640625" style="11" customWidth="1"/>
    <col min="2051" max="2051" width="40.6640625" style="11" customWidth="1"/>
    <col min="2052" max="2055" width="9.33203125" style="11" customWidth="1"/>
    <col min="2056" max="2304" width="9.33203125" style="11"/>
    <col min="2305" max="2305" width="9.33203125" style="11" customWidth="1"/>
    <col min="2306" max="2306" width="6.6640625" style="11" customWidth="1"/>
    <col min="2307" max="2307" width="40.6640625" style="11" customWidth="1"/>
    <col min="2308" max="2311" width="9.33203125" style="11" customWidth="1"/>
    <col min="2312" max="2560" width="9.33203125" style="11"/>
    <col min="2561" max="2561" width="9.33203125" style="11" customWidth="1"/>
    <col min="2562" max="2562" width="6.6640625" style="11" customWidth="1"/>
    <col min="2563" max="2563" width="40.6640625" style="11" customWidth="1"/>
    <col min="2564" max="2567" width="9.33203125" style="11" customWidth="1"/>
    <col min="2568" max="2816" width="9.33203125" style="11"/>
    <col min="2817" max="2817" width="9.33203125" style="11" customWidth="1"/>
    <col min="2818" max="2818" width="6.6640625" style="11" customWidth="1"/>
    <col min="2819" max="2819" width="40.6640625" style="11" customWidth="1"/>
    <col min="2820" max="2823" width="9.33203125" style="11" customWidth="1"/>
    <col min="2824" max="3072" width="9.33203125" style="11"/>
    <col min="3073" max="3073" width="9.33203125" style="11" customWidth="1"/>
    <col min="3074" max="3074" width="6.6640625" style="11" customWidth="1"/>
    <col min="3075" max="3075" width="40.6640625" style="11" customWidth="1"/>
    <col min="3076" max="3079" width="9.33203125" style="11" customWidth="1"/>
    <col min="3080" max="3328" width="9.33203125" style="11"/>
    <col min="3329" max="3329" width="9.33203125" style="11" customWidth="1"/>
    <col min="3330" max="3330" width="6.6640625" style="11" customWidth="1"/>
    <col min="3331" max="3331" width="40.6640625" style="11" customWidth="1"/>
    <col min="3332" max="3335" width="9.33203125" style="11" customWidth="1"/>
    <col min="3336" max="3584" width="9.33203125" style="11"/>
    <col min="3585" max="3585" width="9.33203125" style="11" customWidth="1"/>
    <col min="3586" max="3586" width="6.6640625" style="11" customWidth="1"/>
    <col min="3587" max="3587" width="40.6640625" style="11" customWidth="1"/>
    <col min="3588" max="3591" width="9.33203125" style="11" customWidth="1"/>
    <col min="3592" max="3840" width="9.33203125" style="11"/>
    <col min="3841" max="3841" width="9.33203125" style="11" customWidth="1"/>
    <col min="3842" max="3842" width="6.6640625" style="11" customWidth="1"/>
    <col min="3843" max="3843" width="40.6640625" style="11" customWidth="1"/>
    <col min="3844" max="3847" width="9.33203125" style="11" customWidth="1"/>
    <col min="3848" max="4096" width="9.33203125" style="11"/>
    <col min="4097" max="4097" width="9.33203125" style="11" customWidth="1"/>
    <col min="4098" max="4098" width="6.6640625" style="11" customWidth="1"/>
    <col min="4099" max="4099" width="40.6640625" style="11" customWidth="1"/>
    <col min="4100" max="4103" width="9.33203125" style="11" customWidth="1"/>
    <col min="4104" max="4352" width="9.33203125" style="11"/>
    <col min="4353" max="4353" width="9.33203125" style="11" customWidth="1"/>
    <col min="4354" max="4354" width="6.6640625" style="11" customWidth="1"/>
    <col min="4355" max="4355" width="40.6640625" style="11" customWidth="1"/>
    <col min="4356" max="4359" width="9.33203125" style="11" customWidth="1"/>
    <col min="4360" max="4608" width="9.33203125" style="11"/>
    <col min="4609" max="4609" width="9.33203125" style="11" customWidth="1"/>
    <col min="4610" max="4610" width="6.6640625" style="11" customWidth="1"/>
    <col min="4611" max="4611" width="40.6640625" style="11" customWidth="1"/>
    <col min="4612" max="4615" width="9.33203125" style="11" customWidth="1"/>
    <col min="4616" max="4864" width="9.33203125" style="11"/>
    <col min="4865" max="4865" width="9.33203125" style="11" customWidth="1"/>
    <col min="4866" max="4866" width="6.6640625" style="11" customWidth="1"/>
    <col min="4867" max="4867" width="40.6640625" style="11" customWidth="1"/>
    <col min="4868" max="4871" width="9.33203125" style="11" customWidth="1"/>
    <col min="4872" max="5120" width="9.33203125" style="11"/>
    <col min="5121" max="5121" width="9.33203125" style="11" customWidth="1"/>
    <col min="5122" max="5122" width="6.6640625" style="11" customWidth="1"/>
    <col min="5123" max="5123" width="40.6640625" style="11" customWidth="1"/>
    <col min="5124" max="5127" width="9.33203125" style="11" customWidth="1"/>
    <col min="5128" max="5376" width="9.33203125" style="11"/>
    <col min="5377" max="5377" width="9.33203125" style="11" customWidth="1"/>
    <col min="5378" max="5378" width="6.6640625" style="11" customWidth="1"/>
    <col min="5379" max="5379" width="40.6640625" style="11" customWidth="1"/>
    <col min="5380" max="5383" width="9.33203125" style="11" customWidth="1"/>
    <col min="5384" max="5632" width="9.33203125" style="11"/>
    <col min="5633" max="5633" width="9.33203125" style="11" customWidth="1"/>
    <col min="5634" max="5634" width="6.6640625" style="11" customWidth="1"/>
    <col min="5635" max="5635" width="40.6640625" style="11" customWidth="1"/>
    <col min="5636" max="5639" width="9.33203125" style="11" customWidth="1"/>
    <col min="5640" max="5888" width="9.33203125" style="11"/>
    <col min="5889" max="5889" width="9.33203125" style="11" customWidth="1"/>
    <col min="5890" max="5890" width="6.6640625" style="11" customWidth="1"/>
    <col min="5891" max="5891" width="40.6640625" style="11" customWidth="1"/>
    <col min="5892" max="5895" width="9.33203125" style="11" customWidth="1"/>
    <col min="5896" max="6144" width="9.33203125" style="11"/>
    <col min="6145" max="6145" width="9.33203125" style="11" customWidth="1"/>
    <col min="6146" max="6146" width="6.6640625" style="11" customWidth="1"/>
    <col min="6147" max="6147" width="40.6640625" style="11" customWidth="1"/>
    <col min="6148" max="6151" width="9.33203125" style="11" customWidth="1"/>
    <col min="6152" max="6400" width="9.33203125" style="11"/>
    <col min="6401" max="6401" width="9.33203125" style="11" customWidth="1"/>
    <col min="6402" max="6402" width="6.6640625" style="11" customWidth="1"/>
    <col min="6403" max="6403" width="40.6640625" style="11" customWidth="1"/>
    <col min="6404" max="6407" width="9.33203125" style="11" customWidth="1"/>
    <col min="6408" max="6656" width="9.33203125" style="11"/>
    <col min="6657" max="6657" width="9.33203125" style="11" customWidth="1"/>
    <col min="6658" max="6658" width="6.6640625" style="11" customWidth="1"/>
    <col min="6659" max="6659" width="40.6640625" style="11" customWidth="1"/>
    <col min="6660" max="6663" width="9.33203125" style="11" customWidth="1"/>
    <col min="6664" max="6912" width="9.33203125" style="11"/>
    <col min="6913" max="6913" width="9.33203125" style="11" customWidth="1"/>
    <col min="6914" max="6914" width="6.6640625" style="11" customWidth="1"/>
    <col min="6915" max="6915" width="40.6640625" style="11" customWidth="1"/>
    <col min="6916" max="6919" width="9.33203125" style="11" customWidth="1"/>
    <col min="6920" max="7168" width="9.33203125" style="11"/>
    <col min="7169" max="7169" width="9.33203125" style="11" customWidth="1"/>
    <col min="7170" max="7170" width="6.6640625" style="11" customWidth="1"/>
    <col min="7171" max="7171" width="40.6640625" style="11" customWidth="1"/>
    <col min="7172" max="7175" width="9.33203125" style="11" customWidth="1"/>
    <col min="7176" max="7424" width="9.33203125" style="11"/>
    <col min="7425" max="7425" width="9.33203125" style="11" customWidth="1"/>
    <col min="7426" max="7426" width="6.6640625" style="11" customWidth="1"/>
    <col min="7427" max="7427" width="40.6640625" style="11" customWidth="1"/>
    <col min="7428" max="7431" width="9.33203125" style="11" customWidth="1"/>
    <col min="7432" max="7680" width="9.33203125" style="11"/>
    <col min="7681" max="7681" width="9.33203125" style="11" customWidth="1"/>
    <col min="7682" max="7682" width="6.6640625" style="11" customWidth="1"/>
    <col min="7683" max="7683" width="40.6640625" style="11" customWidth="1"/>
    <col min="7684" max="7687" width="9.33203125" style="11" customWidth="1"/>
    <col min="7688" max="7936" width="9.33203125" style="11"/>
    <col min="7937" max="7937" width="9.33203125" style="11" customWidth="1"/>
    <col min="7938" max="7938" width="6.6640625" style="11" customWidth="1"/>
    <col min="7939" max="7939" width="40.6640625" style="11" customWidth="1"/>
    <col min="7940" max="7943" width="9.33203125" style="11" customWidth="1"/>
    <col min="7944" max="8192" width="9.33203125" style="11"/>
    <col min="8193" max="8193" width="9.33203125" style="11" customWidth="1"/>
    <col min="8194" max="8194" width="6.6640625" style="11" customWidth="1"/>
    <col min="8195" max="8195" width="40.6640625" style="11" customWidth="1"/>
    <col min="8196" max="8199" width="9.33203125" style="11" customWidth="1"/>
    <col min="8200" max="8448" width="9.33203125" style="11"/>
    <col min="8449" max="8449" width="9.33203125" style="11" customWidth="1"/>
    <col min="8450" max="8450" width="6.6640625" style="11" customWidth="1"/>
    <col min="8451" max="8451" width="40.6640625" style="11" customWidth="1"/>
    <col min="8452" max="8455" width="9.33203125" style="11" customWidth="1"/>
    <col min="8456" max="8704" width="9.33203125" style="11"/>
    <col min="8705" max="8705" width="9.33203125" style="11" customWidth="1"/>
    <col min="8706" max="8706" width="6.6640625" style="11" customWidth="1"/>
    <col min="8707" max="8707" width="40.6640625" style="11" customWidth="1"/>
    <col min="8708" max="8711" width="9.33203125" style="11" customWidth="1"/>
    <col min="8712" max="8960" width="9.33203125" style="11"/>
    <col min="8961" max="8961" width="9.33203125" style="11" customWidth="1"/>
    <col min="8962" max="8962" width="6.6640625" style="11" customWidth="1"/>
    <col min="8963" max="8963" width="40.6640625" style="11" customWidth="1"/>
    <col min="8964" max="8967" width="9.33203125" style="11" customWidth="1"/>
    <col min="8968" max="9216" width="9.33203125" style="11"/>
    <col min="9217" max="9217" width="9.33203125" style="11" customWidth="1"/>
    <col min="9218" max="9218" width="6.6640625" style="11" customWidth="1"/>
    <col min="9219" max="9219" width="40.6640625" style="11" customWidth="1"/>
    <col min="9220" max="9223" width="9.33203125" style="11" customWidth="1"/>
    <col min="9224" max="9472" width="9.33203125" style="11"/>
    <col min="9473" max="9473" width="9.33203125" style="11" customWidth="1"/>
    <col min="9474" max="9474" width="6.6640625" style="11" customWidth="1"/>
    <col min="9475" max="9475" width="40.6640625" style="11" customWidth="1"/>
    <col min="9476" max="9479" width="9.33203125" style="11" customWidth="1"/>
    <col min="9480" max="9728" width="9.33203125" style="11"/>
    <col min="9729" max="9729" width="9.33203125" style="11" customWidth="1"/>
    <col min="9730" max="9730" width="6.6640625" style="11" customWidth="1"/>
    <col min="9731" max="9731" width="40.6640625" style="11" customWidth="1"/>
    <col min="9732" max="9735" width="9.33203125" style="11" customWidth="1"/>
    <col min="9736" max="9984" width="9.33203125" style="11"/>
    <col min="9985" max="9985" width="9.33203125" style="11" customWidth="1"/>
    <col min="9986" max="9986" width="6.6640625" style="11" customWidth="1"/>
    <col min="9987" max="9987" width="40.6640625" style="11" customWidth="1"/>
    <col min="9988" max="9991" width="9.33203125" style="11" customWidth="1"/>
    <col min="9992" max="10240" width="9.33203125" style="11"/>
    <col min="10241" max="10241" width="9.33203125" style="11" customWidth="1"/>
    <col min="10242" max="10242" width="6.6640625" style="11" customWidth="1"/>
    <col min="10243" max="10243" width="40.6640625" style="11" customWidth="1"/>
    <col min="10244" max="10247" width="9.33203125" style="11" customWidth="1"/>
    <col min="10248" max="10496" width="9.33203125" style="11"/>
    <col min="10497" max="10497" width="9.33203125" style="11" customWidth="1"/>
    <col min="10498" max="10498" width="6.6640625" style="11" customWidth="1"/>
    <col min="10499" max="10499" width="40.6640625" style="11" customWidth="1"/>
    <col min="10500" max="10503" width="9.33203125" style="11" customWidth="1"/>
    <col min="10504" max="10752" width="9.33203125" style="11"/>
    <col min="10753" max="10753" width="9.33203125" style="11" customWidth="1"/>
    <col min="10754" max="10754" width="6.6640625" style="11" customWidth="1"/>
    <col min="10755" max="10755" width="40.6640625" style="11" customWidth="1"/>
    <col min="10756" max="10759" width="9.33203125" style="11" customWidth="1"/>
    <col min="10760" max="11008" width="9.33203125" style="11"/>
    <col min="11009" max="11009" width="9.33203125" style="11" customWidth="1"/>
    <col min="11010" max="11010" width="6.6640625" style="11" customWidth="1"/>
    <col min="11011" max="11011" width="40.6640625" style="11" customWidth="1"/>
    <col min="11012" max="11015" width="9.33203125" style="11" customWidth="1"/>
    <col min="11016" max="11264" width="9.33203125" style="11"/>
    <col min="11265" max="11265" width="9.33203125" style="11" customWidth="1"/>
    <col min="11266" max="11266" width="6.6640625" style="11" customWidth="1"/>
    <col min="11267" max="11267" width="40.6640625" style="11" customWidth="1"/>
    <col min="11268" max="11271" width="9.33203125" style="11" customWidth="1"/>
    <col min="11272" max="11520" width="9.33203125" style="11"/>
    <col min="11521" max="11521" width="9.33203125" style="11" customWidth="1"/>
    <col min="11522" max="11522" width="6.6640625" style="11" customWidth="1"/>
    <col min="11523" max="11523" width="40.6640625" style="11" customWidth="1"/>
    <col min="11524" max="11527" width="9.33203125" style="11" customWidth="1"/>
    <col min="11528" max="11776" width="9.33203125" style="11"/>
    <col min="11777" max="11777" width="9.33203125" style="11" customWidth="1"/>
    <col min="11778" max="11778" width="6.6640625" style="11" customWidth="1"/>
    <col min="11779" max="11779" width="40.6640625" style="11" customWidth="1"/>
    <col min="11780" max="11783" width="9.33203125" style="11" customWidth="1"/>
    <col min="11784" max="12032" width="9.33203125" style="11"/>
    <col min="12033" max="12033" width="9.33203125" style="11" customWidth="1"/>
    <col min="12034" max="12034" width="6.6640625" style="11" customWidth="1"/>
    <col min="12035" max="12035" width="40.6640625" style="11" customWidth="1"/>
    <col min="12036" max="12039" width="9.33203125" style="11" customWidth="1"/>
    <col min="12040" max="12288" width="9.33203125" style="11"/>
    <col min="12289" max="12289" width="9.33203125" style="11" customWidth="1"/>
    <col min="12290" max="12290" width="6.6640625" style="11" customWidth="1"/>
    <col min="12291" max="12291" width="40.6640625" style="11" customWidth="1"/>
    <col min="12292" max="12295" width="9.33203125" style="11" customWidth="1"/>
    <col min="12296" max="12544" width="9.33203125" style="11"/>
    <col min="12545" max="12545" width="9.33203125" style="11" customWidth="1"/>
    <col min="12546" max="12546" width="6.6640625" style="11" customWidth="1"/>
    <col min="12547" max="12547" width="40.6640625" style="11" customWidth="1"/>
    <col min="12548" max="12551" width="9.33203125" style="11" customWidth="1"/>
    <col min="12552" max="12800" width="9.33203125" style="11"/>
    <col min="12801" max="12801" width="9.33203125" style="11" customWidth="1"/>
    <col min="12802" max="12802" width="6.6640625" style="11" customWidth="1"/>
    <col min="12803" max="12803" width="40.6640625" style="11" customWidth="1"/>
    <col min="12804" max="12807" width="9.33203125" style="11" customWidth="1"/>
    <col min="12808" max="13056" width="9.33203125" style="11"/>
    <col min="13057" max="13057" width="9.33203125" style="11" customWidth="1"/>
    <col min="13058" max="13058" width="6.6640625" style="11" customWidth="1"/>
    <col min="13059" max="13059" width="40.6640625" style="11" customWidth="1"/>
    <col min="13060" max="13063" width="9.33203125" style="11" customWidth="1"/>
    <col min="13064" max="13312" width="9.33203125" style="11"/>
    <col min="13313" max="13313" width="9.33203125" style="11" customWidth="1"/>
    <col min="13314" max="13314" width="6.6640625" style="11" customWidth="1"/>
    <col min="13315" max="13315" width="40.6640625" style="11" customWidth="1"/>
    <col min="13316" max="13319" width="9.33203125" style="11" customWidth="1"/>
    <col min="13320" max="13568" width="9.33203125" style="11"/>
    <col min="13569" max="13569" width="9.33203125" style="11" customWidth="1"/>
    <col min="13570" max="13570" width="6.6640625" style="11" customWidth="1"/>
    <col min="13571" max="13571" width="40.6640625" style="11" customWidth="1"/>
    <col min="13572" max="13575" width="9.33203125" style="11" customWidth="1"/>
    <col min="13576" max="13824" width="9.33203125" style="11"/>
    <col min="13825" max="13825" width="9.33203125" style="11" customWidth="1"/>
    <col min="13826" max="13826" width="6.6640625" style="11" customWidth="1"/>
    <col min="13827" max="13827" width="40.6640625" style="11" customWidth="1"/>
    <col min="13828" max="13831" width="9.33203125" style="11" customWidth="1"/>
    <col min="13832" max="14080" width="9.33203125" style="11"/>
    <col min="14081" max="14081" width="9.33203125" style="11" customWidth="1"/>
    <col min="14082" max="14082" width="6.6640625" style="11" customWidth="1"/>
    <col min="14083" max="14083" width="40.6640625" style="11" customWidth="1"/>
    <col min="14084" max="14087" width="9.33203125" style="11" customWidth="1"/>
    <col min="14088" max="14336" width="9.33203125" style="11"/>
    <col min="14337" max="14337" width="9.33203125" style="11" customWidth="1"/>
    <col min="14338" max="14338" width="6.6640625" style="11" customWidth="1"/>
    <col min="14339" max="14339" width="40.6640625" style="11" customWidth="1"/>
    <col min="14340" max="14343" width="9.33203125" style="11" customWidth="1"/>
    <col min="14344" max="14592" width="9.33203125" style="11"/>
    <col min="14593" max="14593" width="9.33203125" style="11" customWidth="1"/>
    <col min="14594" max="14594" width="6.6640625" style="11" customWidth="1"/>
    <col min="14595" max="14595" width="40.6640625" style="11" customWidth="1"/>
    <col min="14596" max="14599" width="9.33203125" style="11" customWidth="1"/>
    <col min="14600" max="14848" width="9.33203125" style="11"/>
    <col min="14849" max="14849" width="9.33203125" style="11" customWidth="1"/>
    <col min="14850" max="14850" width="6.6640625" style="11" customWidth="1"/>
    <col min="14851" max="14851" width="40.6640625" style="11" customWidth="1"/>
    <col min="14852" max="14855" width="9.33203125" style="11" customWidth="1"/>
    <col min="14856" max="15104" width="9.33203125" style="11"/>
    <col min="15105" max="15105" width="9.33203125" style="11" customWidth="1"/>
    <col min="15106" max="15106" width="6.6640625" style="11" customWidth="1"/>
    <col min="15107" max="15107" width="40.6640625" style="11" customWidth="1"/>
    <col min="15108" max="15111" width="9.33203125" style="11" customWidth="1"/>
    <col min="15112" max="15360" width="9.33203125" style="11"/>
    <col min="15361" max="15361" width="9.33203125" style="11" customWidth="1"/>
    <col min="15362" max="15362" width="6.6640625" style="11" customWidth="1"/>
    <col min="15363" max="15363" width="40.6640625" style="11" customWidth="1"/>
    <col min="15364" max="15367" width="9.33203125" style="11" customWidth="1"/>
    <col min="15368" max="15616" width="9.33203125" style="11"/>
    <col min="15617" max="15617" width="9.33203125" style="11" customWidth="1"/>
    <col min="15618" max="15618" width="6.6640625" style="11" customWidth="1"/>
    <col min="15619" max="15619" width="40.6640625" style="11" customWidth="1"/>
    <col min="15620" max="15623" width="9.33203125" style="11" customWidth="1"/>
    <col min="15624" max="15872" width="9.33203125" style="11"/>
    <col min="15873" max="15873" width="9.33203125" style="11" customWidth="1"/>
    <col min="15874" max="15874" width="6.6640625" style="11" customWidth="1"/>
    <col min="15875" max="15875" width="40.6640625" style="11" customWidth="1"/>
    <col min="15876" max="15879" width="9.33203125" style="11" customWidth="1"/>
    <col min="15880" max="16128" width="9.33203125" style="11"/>
    <col min="16129" max="16129" width="9.33203125" style="11" customWidth="1"/>
    <col min="16130" max="16130" width="6.6640625" style="11" customWidth="1"/>
    <col min="16131" max="16131" width="40.6640625" style="11" customWidth="1"/>
    <col min="16132" max="16135" width="9.33203125" style="11" customWidth="1"/>
    <col min="16136" max="16384" width="9.33203125" style="11"/>
  </cols>
  <sheetData>
    <row r="1" spans="1:8" ht="109.95" customHeight="1" thickBot="1" x14ac:dyDescent="0.3">
      <c r="A1" s="591" t="s">
        <v>2997</v>
      </c>
      <c r="B1" s="1072" t="str">
        <f>'C4.3'!B1</f>
        <v>ACSA - BFIA 8202/2026  
FOR: CONTRACTOR APPOINTMENT FOR THE CONSTRUCTION OF UNDERGROUND MAIN WATER LINE AND REHABILITATION OF SERVICE ROADS AT BRAM FISCHER INTERNATIONAL AIRPORT FOR A PERIOD OF 12 MONTHS</v>
      </c>
      <c r="C1" s="1072"/>
      <c r="D1" s="1073" t="s">
        <v>2998</v>
      </c>
      <c r="E1" s="1073"/>
      <c r="F1" s="1073"/>
      <c r="G1" s="1074"/>
    </row>
    <row r="2" spans="1:8" ht="13.8" thickBot="1" x14ac:dyDescent="0.3">
      <c r="A2" s="592" t="s">
        <v>23</v>
      </c>
      <c r="B2" s="593"/>
      <c r="C2" s="595" t="s">
        <v>24</v>
      </c>
      <c r="D2" s="595" t="s">
        <v>25</v>
      </c>
      <c r="E2" s="595" t="s">
        <v>26</v>
      </c>
      <c r="F2" s="595" t="s">
        <v>27</v>
      </c>
      <c r="G2" s="596" t="s">
        <v>28</v>
      </c>
      <c r="H2" s="923"/>
    </row>
    <row r="3" spans="1:8" x14ac:dyDescent="0.25">
      <c r="A3" s="772"/>
      <c r="B3" s="773"/>
      <c r="C3" s="776"/>
      <c r="D3" s="775"/>
      <c r="E3" s="775"/>
      <c r="F3" s="530"/>
      <c r="G3" s="531"/>
    </row>
    <row r="4" spans="1:8" x14ac:dyDescent="0.25">
      <c r="A4" s="741"/>
      <c r="B4" s="742"/>
      <c r="C4" s="14"/>
      <c r="D4" s="15"/>
      <c r="E4" s="15"/>
      <c r="F4" s="123"/>
      <c r="G4" s="536"/>
    </row>
    <row r="5" spans="1:8" x14ac:dyDescent="0.25">
      <c r="A5" s="741" t="s">
        <v>2999</v>
      </c>
      <c r="B5" s="742"/>
      <c r="C5" s="974" t="s">
        <v>3000</v>
      </c>
      <c r="D5" s="15"/>
      <c r="E5" s="15"/>
      <c r="F5" s="123"/>
      <c r="G5" s="536"/>
    </row>
    <row r="6" spans="1:8" hidden="1" x14ac:dyDescent="0.25">
      <c r="A6" s="741"/>
      <c r="B6" s="742" t="s">
        <v>3001</v>
      </c>
      <c r="C6" s="12" t="s">
        <v>3002</v>
      </c>
      <c r="D6" s="15" t="s">
        <v>57</v>
      </c>
      <c r="E6" s="15"/>
      <c r="F6" s="124"/>
      <c r="G6" s="536">
        <f>E6*F6</f>
        <v>0</v>
      </c>
    </row>
    <row r="7" spans="1:8" x14ac:dyDescent="0.25">
      <c r="A7" s="741"/>
      <c r="B7" s="742" t="s">
        <v>3003</v>
      </c>
      <c r="C7" s="19" t="s">
        <v>3004</v>
      </c>
      <c r="D7" s="15" t="s">
        <v>57</v>
      </c>
      <c r="E7" s="15">
        <v>3</v>
      </c>
      <c r="F7" s="890"/>
      <c r="G7" s="536">
        <f>E7*F7</f>
        <v>0</v>
      </c>
    </row>
    <row r="8" spans="1:8" hidden="1" x14ac:dyDescent="0.25">
      <c r="A8" s="741"/>
      <c r="B8" s="742"/>
      <c r="C8" s="19"/>
      <c r="D8" s="15"/>
      <c r="E8" s="15"/>
      <c r="F8" s="124"/>
      <c r="G8" s="536"/>
    </row>
    <row r="9" spans="1:8" hidden="1" x14ac:dyDescent="0.25">
      <c r="A9" s="741"/>
      <c r="B9" s="742"/>
      <c r="C9" s="19"/>
      <c r="D9" s="15"/>
      <c r="E9" s="15"/>
      <c r="F9" s="124"/>
      <c r="G9" s="536"/>
    </row>
    <row r="10" spans="1:8" hidden="1" x14ac:dyDescent="0.25">
      <c r="A10" s="741"/>
      <c r="B10" s="742"/>
      <c r="C10" s="19"/>
      <c r="D10" s="15"/>
      <c r="E10" s="15"/>
      <c r="F10" s="124"/>
      <c r="G10" s="536"/>
    </row>
    <row r="11" spans="1:8" ht="26.4" hidden="1" x14ac:dyDescent="0.25">
      <c r="A11" s="741" t="s">
        <v>3005</v>
      </c>
      <c r="B11" s="742"/>
      <c r="C11" s="934" t="s">
        <v>3006</v>
      </c>
      <c r="D11" s="15"/>
      <c r="E11" s="15"/>
      <c r="F11" s="124"/>
      <c r="G11" s="536"/>
    </row>
    <row r="12" spans="1:8" hidden="1" x14ac:dyDescent="0.25">
      <c r="A12" s="741"/>
      <c r="B12" s="742" t="s">
        <v>3007</v>
      </c>
      <c r="C12" s="824" t="s">
        <v>3008</v>
      </c>
      <c r="D12" s="15" t="s">
        <v>57</v>
      </c>
      <c r="E12" s="15"/>
      <c r="F12" s="124"/>
      <c r="G12" s="536">
        <f>E12*F12</f>
        <v>0</v>
      </c>
    </row>
    <row r="13" spans="1:8" hidden="1" x14ac:dyDescent="0.25">
      <c r="A13" s="741"/>
      <c r="B13" s="742" t="s">
        <v>3009</v>
      </c>
      <c r="C13" s="824" t="s">
        <v>3010</v>
      </c>
      <c r="D13" s="15" t="s">
        <v>57</v>
      </c>
      <c r="E13" s="15"/>
      <c r="F13" s="124"/>
      <c r="G13" s="536">
        <f>E13*F13</f>
        <v>0</v>
      </c>
    </row>
    <row r="14" spans="1:8" x14ac:dyDescent="0.25">
      <c r="A14" s="741"/>
      <c r="B14" s="742"/>
      <c r="C14" s="975"/>
      <c r="D14" s="15"/>
      <c r="E14" s="15"/>
      <c r="F14" s="124"/>
      <c r="G14" s="536"/>
    </row>
    <row r="15" spans="1:8" x14ac:dyDescent="0.25">
      <c r="A15" s="741"/>
      <c r="B15" s="742"/>
      <c r="C15" s="27"/>
      <c r="D15" s="15"/>
      <c r="E15" s="15"/>
      <c r="F15" s="124"/>
      <c r="G15" s="536"/>
      <c r="H15" s="976"/>
    </row>
    <row r="16" spans="1:8" ht="13.8" thickBot="1" x14ac:dyDescent="0.3">
      <c r="A16" s="970"/>
      <c r="B16" s="971"/>
      <c r="C16" s="971"/>
      <c r="D16" s="972"/>
      <c r="E16" s="972"/>
      <c r="F16" s="556"/>
      <c r="G16" s="558"/>
    </row>
    <row r="17" spans="1:7" x14ac:dyDescent="0.25">
      <c r="A17" s="977" t="s">
        <v>131</v>
      </c>
      <c r="B17" s="977"/>
      <c r="C17" s="977"/>
      <c r="D17" s="978"/>
      <c r="E17" s="979"/>
      <c r="F17" s="549"/>
      <c r="G17" s="550">
        <f>SUM(G5:G16)</f>
        <v>0</v>
      </c>
    </row>
    <row r="1048293" spans="4:4" x14ac:dyDescent="0.25">
      <c r="D1048293" s="10"/>
    </row>
  </sheetData>
  <sheetProtection algorithmName="SHA-512" hashValue="bmjys2AUrndp4d5PtYFpcOhR9kRzD5knjiDgyYU7fo+dE3J2EVNh0B9MB7Lgbr9KRyYOZGRd/P/ODfJjQ7Wl3w==" saltValue="KwXGqt5XWKP/b4Ur0MWV1g==" spinCount="100000" sheet="1" objects="1" scenarios="1"/>
  <mergeCells count="2">
    <mergeCell ref="D1:G1"/>
    <mergeCell ref="B1:C1"/>
  </mergeCells>
  <pageMargins left="0.70866141732283472" right="0.70866141732283472" top="0.74803149606299213" bottom="0.74803149606299213" header="0.31496062992125984" footer="0.31496062992125984"/>
  <pageSetup paperSize="9" scale="60" orientation="portrait" r:id="rId1"/>
  <headerFooter>
    <oddFooter>&amp;LContract
Part C2: Pricing Data
Tender No: BFIA8202/2026/RFP&amp;RC2.2
Bill of Quantities</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1C41-DC6A-44AD-83B7-B83B8B380A8F}">
  <dimension ref="A1:I1048353"/>
  <sheetViews>
    <sheetView view="pageBreakPreview" topLeftCell="A56" zoomScaleNormal="100" zoomScaleSheetLayoutView="100" workbookViewId="0">
      <selection activeCell="I75" sqref="I75"/>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3011</v>
      </c>
      <c r="B1" s="37"/>
      <c r="C1" s="37"/>
      <c r="D1" s="37"/>
      <c r="E1" s="1082" t="s">
        <v>3012</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4"/>
      <c r="H3" s="65"/>
    </row>
    <row r="4" spans="1:9" x14ac:dyDescent="0.25">
      <c r="A4" s="125"/>
      <c r="B4" s="125"/>
      <c r="C4" s="126"/>
      <c r="D4" s="56"/>
      <c r="E4" s="15"/>
      <c r="F4" s="15"/>
      <c r="G4" s="14"/>
      <c r="H4" s="123"/>
    </row>
    <row r="5" spans="1:9" x14ac:dyDescent="0.25">
      <c r="A5" s="125" t="s">
        <v>3013</v>
      </c>
      <c r="B5" s="125"/>
      <c r="C5" s="126"/>
      <c r="D5" s="98" t="s">
        <v>3014</v>
      </c>
      <c r="E5" s="105" t="s">
        <v>68</v>
      </c>
      <c r="F5" s="15" t="s">
        <v>69</v>
      </c>
      <c r="G5" s="15" t="s">
        <v>70</v>
      </c>
      <c r="H5" s="123"/>
    </row>
    <row r="6" spans="1:9" x14ac:dyDescent="0.25">
      <c r="A6" s="125" t="s">
        <v>3015</v>
      </c>
      <c r="B6" s="125"/>
      <c r="C6" s="126"/>
      <c r="D6" s="98" t="s">
        <v>3016</v>
      </c>
      <c r="E6" s="140"/>
      <c r="F6" s="15"/>
      <c r="G6" s="15"/>
      <c r="H6" s="123"/>
    </row>
    <row r="7" spans="1:9" x14ac:dyDescent="0.25">
      <c r="A7" s="125"/>
      <c r="B7" s="125" t="s">
        <v>3017</v>
      </c>
      <c r="C7" s="126"/>
      <c r="D7" s="56" t="s">
        <v>3018</v>
      </c>
      <c r="E7" s="105" t="s">
        <v>41</v>
      </c>
      <c r="F7" s="15" t="s">
        <v>42</v>
      </c>
      <c r="G7" s="15" t="s">
        <v>43</v>
      </c>
      <c r="H7" s="123"/>
    </row>
    <row r="8" spans="1:9" x14ac:dyDescent="0.25">
      <c r="A8" s="125"/>
      <c r="B8" s="125" t="s">
        <v>3019</v>
      </c>
      <c r="C8" s="126"/>
      <c r="D8" s="56" t="s">
        <v>3020</v>
      </c>
      <c r="E8" s="105" t="s">
        <v>41</v>
      </c>
      <c r="F8" s="15" t="s">
        <v>42</v>
      </c>
      <c r="G8" s="15" t="s">
        <v>43</v>
      </c>
      <c r="H8" s="123"/>
    </row>
    <row r="9" spans="1:9" ht="26.4" x14ac:dyDescent="0.25">
      <c r="A9" s="125" t="s">
        <v>3021</v>
      </c>
      <c r="B9" s="125"/>
      <c r="C9" s="126"/>
      <c r="D9" s="184" t="s">
        <v>3022</v>
      </c>
      <c r="E9" s="105" t="s">
        <v>41</v>
      </c>
      <c r="F9" s="15" t="s">
        <v>42</v>
      </c>
      <c r="G9" s="15" t="s">
        <v>43</v>
      </c>
      <c r="H9" s="123"/>
      <c r="I9" s="193" t="s">
        <v>36</v>
      </c>
    </row>
    <row r="10" spans="1:9" ht="39.6" x14ac:dyDescent="0.25">
      <c r="A10" s="125" t="s">
        <v>3023</v>
      </c>
      <c r="B10" s="125"/>
      <c r="C10" s="126"/>
      <c r="D10" s="184" t="s">
        <v>3024</v>
      </c>
      <c r="E10" s="105" t="s">
        <v>351</v>
      </c>
      <c r="F10" s="105"/>
      <c r="G10" s="120"/>
      <c r="H10" s="123">
        <f>F10*G10</f>
        <v>0</v>
      </c>
      <c r="I10" s="193" t="s">
        <v>36</v>
      </c>
    </row>
    <row r="11" spans="1:9" ht="52.8" x14ac:dyDescent="0.25">
      <c r="A11" s="125" t="s">
        <v>3025</v>
      </c>
      <c r="B11" s="125"/>
      <c r="C11" s="126"/>
      <c r="D11" s="184" t="s">
        <v>3026</v>
      </c>
      <c r="E11" s="15"/>
      <c r="F11" s="15"/>
      <c r="G11" s="124"/>
      <c r="H11" s="123"/>
      <c r="I11" s="193" t="s">
        <v>36</v>
      </c>
    </row>
    <row r="12" spans="1:9" x14ac:dyDescent="0.25">
      <c r="A12" s="125"/>
      <c r="B12" s="125" t="s">
        <v>3027</v>
      </c>
      <c r="C12" s="126"/>
      <c r="D12" s="56" t="s">
        <v>3028</v>
      </c>
      <c r="E12" s="15"/>
      <c r="F12" s="15"/>
      <c r="G12" s="124"/>
      <c r="H12" s="123"/>
    </row>
    <row r="13" spans="1:9" x14ac:dyDescent="0.25">
      <c r="A13" s="125"/>
      <c r="B13" s="125"/>
      <c r="C13" s="126" t="s">
        <v>86</v>
      </c>
      <c r="D13" s="56" t="s">
        <v>3029</v>
      </c>
      <c r="E13" s="105" t="s">
        <v>0</v>
      </c>
      <c r="F13" s="105"/>
      <c r="G13" s="120"/>
      <c r="H13" s="123">
        <f>F13*G13</f>
        <v>0</v>
      </c>
    </row>
    <row r="14" spans="1:9" x14ac:dyDescent="0.25">
      <c r="A14" s="125"/>
      <c r="B14" s="125"/>
      <c r="C14" s="126" t="s">
        <v>89</v>
      </c>
      <c r="D14" s="56" t="s">
        <v>3030</v>
      </c>
      <c r="E14" s="105" t="s">
        <v>0</v>
      </c>
      <c r="F14" s="105"/>
      <c r="G14" s="120"/>
      <c r="H14" s="123">
        <f>F14*G14</f>
        <v>0</v>
      </c>
    </row>
    <row r="15" spans="1:9" x14ac:dyDescent="0.25">
      <c r="A15" s="125"/>
      <c r="B15" s="125"/>
      <c r="C15" s="126" t="s">
        <v>17</v>
      </c>
      <c r="D15" s="56" t="s">
        <v>3031</v>
      </c>
      <c r="E15" s="105" t="s">
        <v>0</v>
      </c>
      <c r="F15" s="105"/>
      <c r="G15" s="120"/>
      <c r="H15" s="123">
        <f>F15*G15</f>
        <v>0</v>
      </c>
    </row>
    <row r="16" spans="1:9" x14ac:dyDescent="0.25">
      <c r="A16" s="125"/>
      <c r="B16" s="125" t="s">
        <v>3032</v>
      </c>
      <c r="C16" s="126"/>
      <c r="D16" s="56" t="s">
        <v>3033</v>
      </c>
      <c r="E16" s="105"/>
      <c r="F16" s="105"/>
      <c r="G16" s="120"/>
      <c r="H16" s="123"/>
    </row>
    <row r="17" spans="1:9" x14ac:dyDescent="0.25">
      <c r="A17" s="125"/>
      <c r="B17" s="125"/>
      <c r="C17" s="126" t="s">
        <v>86</v>
      </c>
      <c r="D17" s="56" t="s">
        <v>3034</v>
      </c>
      <c r="E17" s="105" t="s">
        <v>0</v>
      </c>
      <c r="F17" s="105"/>
      <c r="G17" s="120"/>
      <c r="H17" s="123">
        <f>F17*G17</f>
        <v>0</v>
      </c>
    </row>
    <row r="18" spans="1:9" x14ac:dyDescent="0.25">
      <c r="A18" s="125"/>
      <c r="B18" s="125"/>
      <c r="C18" s="126" t="s">
        <v>89</v>
      </c>
      <c r="D18" s="56" t="s">
        <v>3030</v>
      </c>
      <c r="E18" s="105" t="s">
        <v>0</v>
      </c>
      <c r="F18" s="105"/>
      <c r="G18" s="120"/>
      <c r="H18" s="123">
        <f>F18*G18</f>
        <v>0</v>
      </c>
    </row>
    <row r="19" spans="1:9" x14ac:dyDescent="0.25">
      <c r="A19" s="125"/>
      <c r="B19" s="125"/>
      <c r="C19" s="126" t="s">
        <v>17</v>
      </c>
      <c r="D19" s="56" t="s">
        <v>3035</v>
      </c>
      <c r="E19" s="105" t="s">
        <v>0</v>
      </c>
      <c r="F19" s="105"/>
      <c r="G19" s="120"/>
      <c r="H19" s="123">
        <f>F19*G19</f>
        <v>0</v>
      </c>
    </row>
    <row r="20" spans="1:9" ht="39.6" x14ac:dyDescent="0.25">
      <c r="A20" s="125" t="s">
        <v>3036</v>
      </c>
      <c r="B20" s="125"/>
      <c r="C20" s="126"/>
      <c r="D20" s="98" t="s">
        <v>3037</v>
      </c>
      <c r="E20" s="15"/>
      <c r="F20" s="15"/>
      <c r="G20" s="124"/>
      <c r="H20" s="123"/>
    </row>
    <row r="21" spans="1:9" ht="26.4" x14ac:dyDescent="0.25">
      <c r="A21" s="125"/>
      <c r="B21" s="125" t="s">
        <v>3038</v>
      </c>
      <c r="C21" s="126"/>
      <c r="D21" s="218" t="s">
        <v>3039</v>
      </c>
      <c r="E21" s="105" t="s">
        <v>0</v>
      </c>
      <c r="F21" s="105"/>
      <c r="G21" s="120"/>
      <c r="H21" s="123">
        <f>F21*G21</f>
        <v>0</v>
      </c>
      <c r="I21" s="193" t="s">
        <v>36</v>
      </c>
    </row>
    <row r="22" spans="1:9" ht="26.4" x14ac:dyDescent="0.25">
      <c r="A22" s="125"/>
      <c r="B22" s="125" t="s">
        <v>3040</v>
      </c>
      <c r="C22" s="126"/>
      <c r="D22" s="218" t="s">
        <v>3041</v>
      </c>
      <c r="E22" s="105" t="s">
        <v>0</v>
      </c>
      <c r="F22" s="105"/>
      <c r="G22" s="120"/>
      <c r="H22" s="123">
        <f>F22*G22</f>
        <v>0</v>
      </c>
      <c r="I22" s="193" t="s">
        <v>36</v>
      </c>
    </row>
    <row r="23" spans="1:9" ht="26.4" x14ac:dyDescent="0.25">
      <c r="A23" s="125"/>
      <c r="B23" s="125" t="s">
        <v>3042</v>
      </c>
      <c r="C23" s="126"/>
      <c r="D23" s="218" t="s">
        <v>3043</v>
      </c>
      <c r="E23" s="105" t="s">
        <v>0</v>
      </c>
      <c r="F23" s="105"/>
      <c r="G23" s="120"/>
      <c r="H23" s="123">
        <f>F23*G23</f>
        <v>0</v>
      </c>
      <c r="I23" s="193" t="s">
        <v>36</v>
      </c>
    </row>
    <row r="24" spans="1:9" ht="79.2" x14ac:dyDescent="0.25">
      <c r="A24" s="125" t="s">
        <v>3044</v>
      </c>
      <c r="B24" s="125"/>
      <c r="C24" s="126"/>
      <c r="D24" s="184" t="s">
        <v>3045</v>
      </c>
      <c r="E24" s="15"/>
      <c r="F24" s="15"/>
      <c r="G24" s="124"/>
      <c r="H24" s="123"/>
      <c r="I24" s="193" t="s">
        <v>36</v>
      </c>
    </row>
    <row r="25" spans="1:9" x14ac:dyDescent="0.25">
      <c r="A25" s="125"/>
      <c r="B25" s="125" t="s">
        <v>3046</v>
      </c>
      <c r="C25" s="126"/>
      <c r="D25" s="56" t="s">
        <v>3034</v>
      </c>
      <c r="E25" s="105" t="s">
        <v>0</v>
      </c>
      <c r="F25" s="105"/>
      <c r="G25" s="120"/>
      <c r="H25" s="123">
        <f>F25*G25</f>
        <v>0</v>
      </c>
    </row>
    <row r="26" spans="1:9" x14ac:dyDescent="0.25">
      <c r="A26" s="125"/>
      <c r="B26" s="125" t="s">
        <v>3047</v>
      </c>
      <c r="C26" s="126"/>
      <c r="D26" s="56" t="s">
        <v>3030</v>
      </c>
      <c r="E26" s="105" t="s">
        <v>0</v>
      </c>
      <c r="F26" s="105"/>
      <c r="G26" s="120"/>
      <c r="H26" s="123">
        <f>F26*G26</f>
        <v>0</v>
      </c>
    </row>
    <row r="27" spans="1:9" x14ac:dyDescent="0.25">
      <c r="A27" s="125"/>
      <c r="B27" s="125" t="s">
        <v>3048</v>
      </c>
      <c r="C27" s="126"/>
      <c r="D27" s="56" t="s">
        <v>3035</v>
      </c>
      <c r="E27" s="105" t="s">
        <v>0</v>
      </c>
      <c r="F27" s="105"/>
      <c r="G27" s="120"/>
      <c r="H27" s="123">
        <f>F27*G27</f>
        <v>0</v>
      </c>
    </row>
    <row r="28" spans="1:9" ht="26.4" x14ac:dyDescent="0.25">
      <c r="A28" s="125" t="s">
        <v>3049</v>
      </c>
      <c r="B28" s="125"/>
      <c r="C28" s="126"/>
      <c r="D28" s="98" t="s">
        <v>3050</v>
      </c>
      <c r="E28" s="105" t="s">
        <v>68</v>
      </c>
      <c r="F28" s="15" t="s">
        <v>69</v>
      </c>
      <c r="G28" s="15" t="s">
        <v>70</v>
      </c>
      <c r="H28" s="123"/>
    </row>
    <row r="29" spans="1:9" ht="26.4" x14ac:dyDescent="0.25">
      <c r="A29" s="125" t="s">
        <v>3051</v>
      </c>
      <c r="B29" s="125"/>
      <c r="C29" s="126"/>
      <c r="D29" s="98" t="s">
        <v>3052</v>
      </c>
      <c r="E29" s="105" t="s">
        <v>68</v>
      </c>
      <c r="F29" s="15" t="s">
        <v>69</v>
      </c>
      <c r="G29" s="15" t="s">
        <v>70</v>
      </c>
      <c r="H29" s="123"/>
    </row>
    <row r="30" spans="1:9" ht="26.4" x14ac:dyDescent="0.25">
      <c r="A30" s="125" t="s">
        <v>3053</v>
      </c>
      <c r="B30" s="125"/>
      <c r="C30" s="126"/>
      <c r="D30" s="98" t="s">
        <v>3054</v>
      </c>
      <c r="E30" s="105" t="s">
        <v>41</v>
      </c>
      <c r="F30" s="15" t="s">
        <v>42</v>
      </c>
      <c r="G30" s="15" t="s">
        <v>43</v>
      </c>
      <c r="H30" s="123"/>
    </row>
    <row r="31" spans="1:9" ht="39.6" x14ac:dyDescent="0.25">
      <c r="A31" s="125" t="s">
        <v>3055</v>
      </c>
      <c r="B31" s="125"/>
      <c r="C31" s="126"/>
      <c r="D31" s="184" t="s">
        <v>3056</v>
      </c>
      <c r="E31" s="105" t="s">
        <v>0</v>
      </c>
      <c r="F31" s="105"/>
      <c r="G31" s="120"/>
      <c r="H31" s="123">
        <f>F31*G31</f>
        <v>0</v>
      </c>
      <c r="I31" s="193" t="s">
        <v>36</v>
      </c>
    </row>
    <row r="32" spans="1:9" ht="26.4" x14ac:dyDescent="0.25">
      <c r="A32" s="125" t="s">
        <v>3057</v>
      </c>
      <c r="B32" s="125"/>
      <c r="C32" s="126"/>
      <c r="D32" s="184" t="s">
        <v>3058</v>
      </c>
      <c r="E32" s="105" t="s">
        <v>0</v>
      </c>
      <c r="F32" s="105"/>
      <c r="G32" s="120"/>
      <c r="H32" s="123">
        <f>F32*G32</f>
        <v>0</v>
      </c>
      <c r="I32" s="193" t="s">
        <v>36</v>
      </c>
    </row>
    <row r="33" spans="1:9" ht="26.4" x14ac:dyDescent="0.25">
      <c r="A33" s="125" t="s">
        <v>3059</v>
      </c>
      <c r="B33" s="125"/>
      <c r="C33" s="126"/>
      <c r="D33" s="98" t="s">
        <v>3060</v>
      </c>
      <c r="E33" s="15"/>
      <c r="F33" s="15"/>
      <c r="G33" s="124"/>
      <c r="H33" s="123"/>
    </row>
    <row r="34" spans="1:9" ht="26.4" x14ac:dyDescent="0.25">
      <c r="A34" s="125"/>
      <c r="B34" s="125" t="s">
        <v>3061</v>
      </c>
      <c r="C34" s="126"/>
      <c r="D34" s="218" t="s">
        <v>3062</v>
      </c>
      <c r="E34" s="105" t="s">
        <v>0</v>
      </c>
      <c r="F34" s="105"/>
      <c r="G34" s="120"/>
      <c r="H34" s="123">
        <f>F34*G34</f>
        <v>0</v>
      </c>
      <c r="I34" s="193" t="s">
        <v>36</v>
      </c>
    </row>
    <row r="35" spans="1:9" ht="26.4" x14ac:dyDescent="0.25">
      <c r="A35" s="125"/>
      <c r="B35" s="125" t="s">
        <v>3063</v>
      </c>
      <c r="C35" s="126"/>
      <c r="D35" s="218" t="s">
        <v>3064</v>
      </c>
      <c r="E35" s="105" t="s">
        <v>0</v>
      </c>
      <c r="F35" s="105"/>
      <c r="G35" s="120"/>
      <c r="H35" s="123">
        <f>F35*G35</f>
        <v>0</v>
      </c>
      <c r="I35" s="193" t="s">
        <v>36</v>
      </c>
    </row>
    <row r="36" spans="1:9" ht="26.4" x14ac:dyDescent="0.25">
      <c r="A36" s="125" t="s">
        <v>3065</v>
      </c>
      <c r="B36" s="125"/>
      <c r="C36" s="126"/>
      <c r="D36" s="184" t="s">
        <v>3066</v>
      </c>
      <c r="E36" s="105" t="s">
        <v>351</v>
      </c>
      <c r="F36" s="105"/>
      <c r="G36" s="120"/>
      <c r="H36" s="123">
        <f>F36*G36</f>
        <v>0</v>
      </c>
      <c r="I36" s="193" t="s">
        <v>36</v>
      </c>
    </row>
    <row r="37" spans="1:9" x14ac:dyDescent="0.25">
      <c r="A37" s="125" t="s">
        <v>3067</v>
      </c>
      <c r="B37" s="125"/>
      <c r="C37" s="126"/>
      <c r="D37" s="184" t="s">
        <v>3068</v>
      </c>
      <c r="E37" s="15"/>
      <c r="F37" s="15"/>
      <c r="G37" s="124"/>
      <c r="H37" s="123"/>
    </row>
    <row r="38" spans="1:9" x14ac:dyDescent="0.25">
      <c r="A38" s="125"/>
      <c r="B38" s="125" t="s">
        <v>3069</v>
      </c>
      <c r="C38" s="126"/>
      <c r="D38" s="218" t="s">
        <v>3070</v>
      </c>
      <c r="E38" s="105" t="s">
        <v>619</v>
      </c>
      <c r="F38" s="105"/>
      <c r="G38" s="120"/>
      <c r="H38" s="123">
        <f>F38*G38</f>
        <v>0</v>
      </c>
      <c r="I38" s="193" t="s">
        <v>36</v>
      </c>
    </row>
    <row r="39" spans="1:9" x14ac:dyDescent="0.25">
      <c r="A39" s="125"/>
      <c r="B39" s="125" t="s">
        <v>3071</v>
      </c>
      <c r="C39" s="126"/>
      <c r="D39" s="218" t="s">
        <v>3072</v>
      </c>
      <c r="E39" s="105" t="s">
        <v>619</v>
      </c>
      <c r="F39" s="105"/>
      <c r="G39" s="120"/>
      <c r="H39" s="123">
        <f>F39*G39</f>
        <v>0</v>
      </c>
      <c r="I39" s="193" t="s">
        <v>36</v>
      </c>
    </row>
    <row r="40" spans="1:9" ht="39.6" x14ac:dyDescent="0.25">
      <c r="A40" s="125" t="s">
        <v>3073</v>
      </c>
      <c r="B40" s="125"/>
      <c r="C40" s="126"/>
      <c r="D40" s="184" t="s">
        <v>3074</v>
      </c>
      <c r="E40" s="105" t="s">
        <v>60</v>
      </c>
      <c r="F40" s="105"/>
      <c r="G40" s="120"/>
      <c r="H40" s="123">
        <f>F40*G40</f>
        <v>0</v>
      </c>
    </row>
    <row r="41" spans="1:9" ht="26.4" x14ac:dyDescent="0.25">
      <c r="A41" s="125" t="s">
        <v>3075</v>
      </c>
      <c r="B41" s="125"/>
      <c r="C41" s="126"/>
      <c r="D41" s="98" t="s">
        <v>3076</v>
      </c>
      <c r="E41" s="105" t="s">
        <v>60</v>
      </c>
      <c r="F41" s="105"/>
      <c r="G41" s="120"/>
      <c r="H41" s="123">
        <f>F41*G41</f>
        <v>0</v>
      </c>
    </row>
    <row r="42" spans="1:9" ht="26.4" x14ac:dyDescent="0.25">
      <c r="A42" s="125" t="s">
        <v>3077</v>
      </c>
      <c r="B42" s="125"/>
      <c r="C42" s="126"/>
      <c r="D42" s="184" t="s">
        <v>3078</v>
      </c>
      <c r="E42" s="105" t="s">
        <v>0</v>
      </c>
      <c r="F42" s="105"/>
      <c r="G42" s="120"/>
      <c r="H42" s="123">
        <f>F42*G42</f>
        <v>0</v>
      </c>
      <c r="I42" s="193" t="s">
        <v>36</v>
      </c>
    </row>
    <row r="43" spans="1:9" ht="52.8" x14ac:dyDescent="0.25">
      <c r="A43" s="125" t="s">
        <v>3079</v>
      </c>
      <c r="B43" s="125"/>
      <c r="C43" s="126"/>
      <c r="D43" s="184" t="s">
        <v>3080</v>
      </c>
      <c r="E43" s="15"/>
      <c r="F43" s="15"/>
      <c r="G43" s="124"/>
      <c r="H43" s="123"/>
    </row>
    <row r="44" spans="1:9" x14ac:dyDescent="0.25">
      <c r="A44" s="125"/>
      <c r="B44" s="125" t="s">
        <v>3081</v>
      </c>
      <c r="C44" s="126"/>
      <c r="D44" s="56" t="s">
        <v>3034</v>
      </c>
      <c r="E44" s="105" t="s">
        <v>0</v>
      </c>
      <c r="F44" s="105"/>
      <c r="G44" s="120"/>
      <c r="H44" s="123">
        <f>F44*G44</f>
        <v>0</v>
      </c>
    </row>
    <row r="45" spans="1:9" x14ac:dyDescent="0.25">
      <c r="A45" s="125"/>
      <c r="B45" s="125" t="s">
        <v>3082</v>
      </c>
      <c r="C45" s="126"/>
      <c r="D45" s="56" t="s">
        <v>3030</v>
      </c>
      <c r="E45" s="105" t="s">
        <v>0</v>
      </c>
      <c r="F45" s="105"/>
      <c r="G45" s="120"/>
      <c r="H45" s="123">
        <f>F45*G45</f>
        <v>0</v>
      </c>
    </row>
    <row r="46" spans="1:9" x14ac:dyDescent="0.25">
      <c r="A46" s="125"/>
      <c r="B46" s="125" t="s">
        <v>3083</v>
      </c>
      <c r="C46" s="126"/>
      <c r="D46" s="56" t="s">
        <v>3035</v>
      </c>
      <c r="E46" s="105" t="s">
        <v>0</v>
      </c>
      <c r="F46" s="105"/>
      <c r="G46" s="120"/>
      <c r="H46" s="123">
        <f>F46*G46</f>
        <v>0</v>
      </c>
    </row>
    <row r="47" spans="1:9" ht="39.6" x14ac:dyDescent="0.25">
      <c r="A47" s="125" t="s">
        <v>3084</v>
      </c>
      <c r="B47" s="125"/>
      <c r="C47" s="126"/>
      <c r="D47" s="184" t="s">
        <v>3085</v>
      </c>
      <c r="E47" s="15"/>
      <c r="F47" s="15"/>
      <c r="G47" s="124"/>
      <c r="H47" s="123"/>
      <c r="I47" s="193" t="s">
        <v>36</v>
      </c>
    </row>
    <row r="48" spans="1:9" x14ac:dyDescent="0.25">
      <c r="A48" s="125"/>
      <c r="B48" s="125" t="s">
        <v>3086</v>
      </c>
      <c r="C48" s="126"/>
      <c r="D48" s="56" t="s">
        <v>3087</v>
      </c>
      <c r="E48" s="105" t="s">
        <v>0</v>
      </c>
      <c r="F48" s="105"/>
      <c r="G48" s="120"/>
      <c r="H48" s="123">
        <f>F48*G48</f>
        <v>0</v>
      </c>
    </row>
    <row r="49" spans="1:9" x14ac:dyDescent="0.25">
      <c r="A49" s="125"/>
      <c r="B49" s="125" t="s">
        <v>3088</v>
      </c>
      <c r="C49" s="126"/>
      <c r="D49" s="56" t="s">
        <v>3089</v>
      </c>
      <c r="E49" s="105" t="s">
        <v>0</v>
      </c>
      <c r="F49" s="105"/>
      <c r="G49" s="120"/>
      <c r="H49" s="123">
        <f>F49*G49</f>
        <v>0</v>
      </c>
    </row>
    <row r="50" spans="1:9" x14ac:dyDescent="0.25">
      <c r="A50" s="125"/>
      <c r="B50" s="125" t="s">
        <v>3090</v>
      </c>
      <c r="C50" s="126"/>
      <c r="D50" s="56" t="s">
        <v>3091</v>
      </c>
      <c r="E50" s="105" t="s">
        <v>0</v>
      </c>
      <c r="F50" s="105"/>
      <c r="G50" s="120"/>
      <c r="H50" s="123">
        <f>F50*G50</f>
        <v>0</v>
      </c>
    </row>
    <row r="51" spans="1:9" ht="52.8" x14ac:dyDescent="0.25">
      <c r="A51" s="125" t="s">
        <v>3092</v>
      </c>
      <c r="B51" s="125"/>
      <c r="C51" s="126"/>
      <c r="D51" s="98" t="s">
        <v>3093</v>
      </c>
      <c r="E51" s="105" t="s">
        <v>68</v>
      </c>
      <c r="F51" s="15" t="s">
        <v>69</v>
      </c>
      <c r="G51" s="15" t="s">
        <v>70</v>
      </c>
      <c r="H51" s="123"/>
    </row>
    <row r="52" spans="1:9" ht="39.6" x14ac:dyDescent="0.25">
      <c r="A52" s="125" t="s">
        <v>3094</v>
      </c>
      <c r="B52" s="125"/>
      <c r="C52" s="126"/>
      <c r="D52" s="184" t="s">
        <v>3095</v>
      </c>
      <c r="E52" s="105" t="s">
        <v>0</v>
      </c>
      <c r="F52" s="105"/>
      <c r="G52" s="120"/>
      <c r="H52" s="123">
        <f>F52*G52</f>
        <v>0</v>
      </c>
      <c r="I52" s="193" t="s">
        <v>36</v>
      </c>
    </row>
    <row r="53" spans="1:9" ht="26.4" x14ac:dyDescent="0.25">
      <c r="A53" s="125" t="s">
        <v>3096</v>
      </c>
      <c r="B53" s="125"/>
      <c r="C53" s="126"/>
      <c r="D53" s="184" t="s">
        <v>3097</v>
      </c>
      <c r="E53" s="105" t="s">
        <v>351</v>
      </c>
      <c r="F53" s="105"/>
      <c r="G53" s="120"/>
      <c r="H53" s="123">
        <f>F53*G53</f>
        <v>0</v>
      </c>
      <c r="I53" s="193" t="s">
        <v>36</v>
      </c>
    </row>
    <row r="54" spans="1:9" ht="26.4" x14ac:dyDescent="0.25">
      <c r="A54" s="125" t="s">
        <v>3098</v>
      </c>
      <c r="B54" s="125"/>
      <c r="C54" s="126"/>
      <c r="D54" s="184" t="s">
        <v>3099</v>
      </c>
      <c r="E54" s="105" t="s">
        <v>351</v>
      </c>
      <c r="F54" s="105"/>
      <c r="G54" s="120"/>
      <c r="H54" s="123">
        <f>F54*G54</f>
        <v>0</v>
      </c>
      <c r="I54" s="193" t="s">
        <v>36</v>
      </c>
    </row>
    <row r="55" spans="1:9" ht="26.4" x14ac:dyDescent="0.25">
      <c r="A55" s="125" t="s">
        <v>3100</v>
      </c>
      <c r="B55" s="125"/>
      <c r="C55" s="126"/>
      <c r="D55" s="184" t="s">
        <v>3101</v>
      </c>
      <c r="E55" s="105" t="s">
        <v>41</v>
      </c>
      <c r="F55" s="15" t="s">
        <v>42</v>
      </c>
      <c r="G55" s="15" t="s">
        <v>70</v>
      </c>
      <c r="H55" s="123"/>
    </row>
    <row r="56" spans="1:9" ht="39.6" x14ac:dyDescent="0.25">
      <c r="A56" s="125" t="s">
        <v>3102</v>
      </c>
      <c r="B56" s="125"/>
      <c r="C56" s="126"/>
      <c r="D56" s="184" t="s">
        <v>3103</v>
      </c>
      <c r="E56" s="105" t="s">
        <v>351</v>
      </c>
      <c r="F56" s="105"/>
      <c r="G56" s="120"/>
      <c r="H56" s="123">
        <f>F56*G56</f>
        <v>0</v>
      </c>
      <c r="I56" s="193" t="s">
        <v>36</v>
      </c>
    </row>
    <row r="57" spans="1:9" x14ac:dyDescent="0.25">
      <c r="A57" s="125" t="s">
        <v>3104</v>
      </c>
      <c r="B57" s="125"/>
      <c r="C57" s="126"/>
      <c r="D57" s="98" t="s">
        <v>3105</v>
      </c>
      <c r="E57" s="105" t="s">
        <v>41</v>
      </c>
      <c r="F57" s="15" t="s">
        <v>42</v>
      </c>
      <c r="G57" s="15" t="s">
        <v>43</v>
      </c>
      <c r="H57" s="123"/>
    </row>
    <row r="58" spans="1:9" ht="26.4" x14ac:dyDescent="0.25">
      <c r="A58" s="125" t="s">
        <v>3106</v>
      </c>
      <c r="B58" s="125"/>
      <c r="C58" s="126"/>
      <c r="D58" s="98" t="s">
        <v>3107</v>
      </c>
      <c r="E58" s="105" t="s">
        <v>351</v>
      </c>
      <c r="F58" s="105"/>
      <c r="G58" s="120"/>
      <c r="H58" s="123">
        <f>F58*G58</f>
        <v>0</v>
      </c>
    </row>
    <row r="59" spans="1:9" x14ac:dyDescent="0.25">
      <c r="A59" s="125" t="s">
        <v>3108</v>
      </c>
      <c r="B59" s="125"/>
      <c r="C59" s="126"/>
      <c r="D59" s="184" t="s">
        <v>3109</v>
      </c>
      <c r="E59" s="15"/>
      <c r="F59" s="15"/>
      <c r="G59" s="124"/>
      <c r="H59" s="123"/>
      <c r="I59" s="193" t="s">
        <v>36</v>
      </c>
    </row>
    <row r="60" spans="1:9" x14ac:dyDescent="0.25">
      <c r="A60" s="125"/>
      <c r="B60" s="125" t="s">
        <v>3110</v>
      </c>
      <c r="C60" s="126"/>
      <c r="D60" s="56" t="s">
        <v>3111</v>
      </c>
      <c r="E60" s="105" t="s">
        <v>0</v>
      </c>
      <c r="F60" s="105"/>
      <c r="G60" s="120"/>
      <c r="H60" s="123">
        <f>F60*G60</f>
        <v>0</v>
      </c>
    </row>
    <row r="61" spans="1:9" x14ac:dyDescent="0.25">
      <c r="A61" s="125"/>
      <c r="B61" s="125" t="s">
        <v>3112</v>
      </c>
      <c r="C61" s="126"/>
      <c r="D61" s="104" t="s">
        <v>3113</v>
      </c>
      <c r="E61" s="15"/>
      <c r="F61" s="15"/>
      <c r="G61" s="124"/>
      <c r="H61" s="123"/>
    </row>
    <row r="62" spans="1:9" x14ac:dyDescent="0.25">
      <c r="A62" s="125"/>
      <c r="B62" s="125"/>
      <c r="C62" s="126" t="s">
        <v>86</v>
      </c>
      <c r="D62" s="56" t="s">
        <v>3114</v>
      </c>
      <c r="E62" s="105" t="s">
        <v>0</v>
      </c>
      <c r="F62" s="105"/>
      <c r="G62" s="120"/>
      <c r="H62" s="123">
        <f>F62*G62</f>
        <v>0</v>
      </c>
    </row>
    <row r="63" spans="1:9" x14ac:dyDescent="0.25">
      <c r="A63" s="125" t="s">
        <v>3115</v>
      </c>
      <c r="B63" s="125"/>
      <c r="C63" s="126"/>
      <c r="D63" s="98" t="s">
        <v>3116</v>
      </c>
      <c r="E63" s="105" t="s">
        <v>88</v>
      </c>
      <c r="F63" s="105"/>
      <c r="G63" s="120"/>
      <c r="H63" s="123">
        <f>F63*G63</f>
        <v>0</v>
      </c>
    </row>
    <row r="64" spans="1:9" x14ac:dyDescent="0.25">
      <c r="A64" s="125" t="s">
        <v>3117</v>
      </c>
      <c r="B64" s="125"/>
      <c r="C64" s="126"/>
      <c r="D64" s="98" t="s">
        <v>3118</v>
      </c>
      <c r="E64" s="15"/>
      <c r="F64" s="15"/>
      <c r="G64" s="124"/>
      <c r="H64" s="123"/>
    </row>
    <row r="65" spans="1:9" ht="39.6" x14ac:dyDescent="0.25">
      <c r="A65" s="125"/>
      <c r="B65" s="125" t="s">
        <v>3119</v>
      </c>
      <c r="C65" s="126"/>
      <c r="D65" s="218" t="s">
        <v>3120</v>
      </c>
      <c r="E65" s="105" t="s">
        <v>0</v>
      </c>
      <c r="F65" s="105"/>
      <c r="G65" s="120"/>
      <c r="H65" s="123">
        <f>F65*G65</f>
        <v>0</v>
      </c>
      <c r="I65" s="193" t="s">
        <v>36</v>
      </c>
    </row>
    <row r="66" spans="1:9" ht="39.6" x14ac:dyDescent="0.25">
      <c r="A66" s="125"/>
      <c r="B66" s="125" t="s">
        <v>3121</v>
      </c>
      <c r="C66" s="126"/>
      <c r="D66" s="218" t="s">
        <v>3122</v>
      </c>
      <c r="E66" s="105" t="s">
        <v>351</v>
      </c>
      <c r="F66" s="105"/>
      <c r="G66" s="120"/>
      <c r="H66" s="123">
        <f>F66*G66</f>
        <v>0</v>
      </c>
      <c r="I66" s="193" t="s">
        <v>36</v>
      </c>
    </row>
    <row r="67" spans="1:9" ht="26.4" x14ac:dyDescent="0.25">
      <c r="A67" s="125"/>
      <c r="B67" s="125" t="s">
        <v>3123</v>
      </c>
      <c r="C67" s="126"/>
      <c r="D67" s="218" t="s">
        <v>3124</v>
      </c>
      <c r="E67" s="105" t="s">
        <v>0</v>
      </c>
      <c r="F67" s="105"/>
      <c r="G67" s="120"/>
      <c r="H67" s="123">
        <f>F67*G67</f>
        <v>0</v>
      </c>
      <c r="I67" s="193" t="s">
        <v>36</v>
      </c>
    </row>
    <row r="68" spans="1:9" x14ac:dyDescent="0.25">
      <c r="A68" s="125"/>
      <c r="B68" s="125" t="s">
        <v>3125</v>
      </c>
      <c r="C68" s="126"/>
      <c r="D68" s="218" t="s">
        <v>3126</v>
      </c>
      <c r="E68" s="105" t="s">
        <v>351</v>
      </c>
      <c r="F68" s="105"/>
      <c r="G68" s="120"/>
      <c r="H68" s="123">
        <f>F68*G68</f>
        <v>0</v>
      </c>
      <c r="I68" s="193" t="s">
        <v>36</v>
      </c>
    </row>
    <row r="69" spans="1:9" x14ac:dyDescent="0.25">
      <c r="A69" s="125" t="s">
        <v>3127</v>
      </c>
      <c r="B69" s="125"/>
      <c r="C69" s="126"/>
      <c r="D69" s="189" t="s">
        <v>3128</v>
      </c>
      <c r="E69" s="15"/>
      <c r="F69" s="15"/>
      <c r="G69" s="124"/>
      <c r="H69" s="123"/>
    </row>
    <row r="70" spans="1:9" x14ac:dyDescent="0.25">
      <c r="A70" s="125"/>
      <c r="B70" s="125" t="s">
        <v>3129</v>
      </c>
      <c r="C70" s="126"/>
      <c r="D70" s="221" t="s">
        <v>3130</v>
      </c>
      <c r="E70" s="15"/>
      <c r="F70" s="15"/>
      <c r="G70" s="124"/>
      <c r="H70" s="123"/>
      <c r="I70" s="193" t="s">
        <v>36</v>
      </c>
    </row>
    <row r="71" spans="1:9" ht="15.6" x14ac:dyDescent="0.25">
      <c r="A71" s="125"/>
      <c r="B71" s="125"/>
      <c r="C71" s="126" t="s">
        <v>86</v>
      </c>
      <c r="D71" s="218" t="s">
        <v>3131</v>
      </c>
      <c r="E71" s="105" t="s">
        <v>454</v>
      </c>
      <c r="F71" s="105"/>
      <c r="G71" s="120"/>
      <c r="H71" s="123">
        <f>F71*G71</f>
        <v>0</v>
      </c>
    </row>
    <row r="72" spans="1:9" ht="15.6" x14ac:dyDescent="0.25">
      <c r="A72" s="125"/>
      <c r="B72" s="125"/>
      <c r="C72" s="126" t="s">
        <v>89</v>
      </c>
      <c r="D72" s="218" t="s">
        <v>3132</v>
      </c>
      <c r="E72" s="105" t="s">
        <v>454</v>
      </c>
      <c r="F72" s="105"/>
      <c r="G72" s="120"/>
      <c r="H72" s="123">
        <f>F72*G72</f>
        <v>0</v>
      </c>
    </row>
    <row r="73" spans="1:9" ht="15.6" x14ac:dyDescent="0.25">
      <c r="A73" s="125"/>
      <c r="B73" s="125" t="s">
        <v>3133</v>
      </c>
      <c r="C73" s="126"/>
      <c r="D73" s="218" t="s">
        <v>3134</v>
      </c>
      <c r="E73" s="105" t="s">
        <v>454</v>
      </c>
      <c r="F73" s="105"/>
      <c r="G73" s="120"/>
      <c r="H73" s="123">
        <f>F73*G73</f>
        <v>0</v>
      </c>
      <c r="I73" s="193" t="s">
        <v>36</v>
      </c>
    </row>
    <row r="74" spans="1:9" x14ac:dyDescent="0.25">
      <c r="A74" s="125"/>
      <c r="B74" s="125"/>
      <c r="C74" s="126"/>
      <c r="D74" s="103"/>
      <c r="E74" s="15"/>
      <c r="F74" s="15"/>
      <c r="G74" s="124"/>
      <c r="H74" s="123"/>
    </row>
    <row r="75" spans="1:9" x14ac:dyDescent="0.25">
      <c r="A75" s="125"/>
      <c r="B75" s="125"/>
      <c r="C75" s="126"/>
      <c r="D75" s="101"/>
      <c r="E75" s="15"/>
      <c r="F75" s="15"/>
      <c r="G75" s="123"/>
      <c r="H75" s="123"/>
      <c r="I75" s="210" t="s">
        <v>130</v>
      </c>
    </row>
    <row r="76" spans="1:9" x14ac:dyDescent="0.25">
      <c r="A76" s="56"/>
      <c r="B76" s="56"/>
      <c r="C76" s="105"/>
      <c r="D76" s="54"/>
      <c r="E76" s="15"/>
      <c r="F76" s="14"/>
      <c r="G76" s="123"/>
      <c r="H76" s="123"/>
    </row>
    <row r="77" spans="1:9" x14ac:dyDescent="0.25">
      <c r="A77" s="111" t="s">
        <v>131</v>
      </c>
      <c r="B77" s="111"/>
      <c r="C77" s="111"/>
      <c r="D77" s="111"/>
      <c r="E77" s="115"/>
      <c r="F77" s="116"/>
      <c r="G77" s="112"/>
      <c r="H77" s="112">
        <f>SUM(H5:H76)</f>
        <v>0</v>
      </c>
    </row>
    <row r="1048353" spans="5:5" x14ac:dyDescent="0.25">
      <c r="E1048353" s="48"/>
    </row>
  </sheetData>
  <mergeCells count="1">
    <mergeCell ref="E1:H1"/>
  </mergeCells>
  <pageMargins left="0.75" right="0.75" top="1" bottom="1" header="0.5" footer="0.5"/>
  <pageSetup paperSize="9" scale="58"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BD4-F9C7-481D-959A-4262FCEDC9C7}">
  <dimension ref="A1:H1048357"/>
  <sheetViews>
    <sheetView view="pageBreakPreview" topLeftCell="A60" zoomScaleNormal="100" zoomScaleSheetLayoutView="100" workbookViewId="0">
      <selection activeCell="H79" sqref="H79"/>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3135</v>
      </c>
      <c r="B1" s="37"/>
      <c r="C1" s="37"/>
      <c r="D1" s="1082" t="s">
        <v>3136</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3137</v>
      </c>
      <c r="B5" s="125"/>
      <c r="C5" s="145" t="s">
        <v>3138</v>
      </c>
      <c r="D5" s="15"/>
      <c r="E5" s="15"/>
      <c r="F5" s="15"/>
      <c r="G5" s="123"/>
    </row>
    <row r="6" spans="1:8" x14ac:dyDescent="0.25">
      <c r="A6" s="146"/>
      <c r="B6" s="125" t="s">
        <v>3139</v>
      </c>
      <c r="C6" s="142" t="s">
        <v>3140</v>
      </c>
      <c r="D6" s="105" t="s">
        <v>41</v>
      </c>
      <c r="E6" s="15" t="s">
        <v>42</v>
      </c>
      <c r="F6" s="15" t="s">
        <v>43</v>
      </c>
      <c r="G6" s="121"/>
    </row>
    <row r="7" spans="1:8" x14ac:dyDescent="0.25">
      <c r="A7" s="125"/>
      <c r="B7" s="125" t="s">
        <v>3141</v>
      </c>
      <c r="C7" s="56" t="s">
        <v>3142</v>
      </c>
      <c r="D7" s="105" t="s">
        <v>41</v>
      </c>
      <c r="E7" s="15" t="s">
        <v>42</v>
      </c>
      <c r="F7" s="15" t="s">
        <v>43</v>
      </c>
      <c r="G7" s="121"/>
    </row>
    <row r="8" spans="1:8" x14ac:dyDescent="0.25">
      <c r="A8" s="125"/>
      <c r="B8" s="125" t="s">
        <v>3143</v>
      </c>
      <c r="C8" s="56" t="s">
        <v>3144</v>
      </c>
      <c r="D8" s="105" t="s">
        <v>41</v>
      </c>
      <c r="E8" s="15" t="s">
        <v>42</v>
      </c>
      <c r="F8" s="15" t="s">
        <v>43</v>
      </c>
      <c r="G8" s="121"/>
    </row>
    <row r="9" spans="1:8" x14ac:dyDescent="0.25">
      <c r="A9" s="125"/>
      <c r="B9" s="125" t="s">
        <v>3145</v>
      </c>
      <c r="C9" s="56" t="s">
        <v>3146</v>
      </c>
      <c r="D9" s="105" t="s">
        <v>41</v>
      </c>
      <c r="E9" s="15" t="s">
        <v>42</v>
      </c>
      <c r="F9" s="15" t="s">
        <v>43</v>
      </c>
      <c r="G9" s="121"/>
    </row>
    <row r="10" spans="1:8" x14ac:dyDescent="0.25">
      <c r="A10" s="125"/>
      <c r="B10" s="125" t="s">
        <v>3147</v>
      </c>
      <c r="C10" s="56" t="s">
        <v>3148</v>
      </c>
      <c r="D10" s="105" t="s">
        <v>41</v>
      </c>
      <c r="E10" s="15" t="s">
        <v>42</v>
      </c>
      <c r="F10" s="15" t="s">
        <v>43</v>
      </c>
      <c r="G10" s="121"/>
    </row>
    <row r="11" spans="1:8" x14ac:dyDescent="0.25">
      <c r="A11" s="125"/>
      <c r="B11" s="125" t="s">
        <v>3149</v>
      </c>
      <c r="C11" s="56" t="s">
        <v>3150</v>
      </c>
      <c r="D11" s="105" t="s">
        <v>41</v>
      </c>
      <c r="E11" s="15" t="s">
        <v>42</v>
      </c>
      <c r="F11" s="15" t="s">
        <v>43</v>
      </c>
      <c r="G11" s="121"/>
    </row>
    <row r="12" spans="1:8" x14ac:dyDescent="0.25">
      <c r="A12" s="125"/>
      <c r="B12" s="125" t="s">
        <v>3151</v>
      </c>
      <c r="C12" s="56" t="s">
        <v>3152</v>
      </c>
      <c r="D12" s="105" t="s">
        <v>41</v>
      </c>
      <c r="E12" s="15" t="s">
        <v>42</v>
      </c>
      <c r="F12" s="15" t="s">
        <v>43</v>
      </c>
      <c r="G12" s="121"/>
    </row>
    <row r="13" spans="1:8" x14ac:dyDescent="0.25">
      <c r="A13" s="125"/>
      <c r="B13" s="125" t="s">
        <v>3153</v>
      </c>
      <c r="C13" s="56" t="s">
        <v>3154</v>
      </c>
      <c r="D13" s="105" t="s">
        <v>41</v>
      </c>
      <c r="E13" s="15" t="s">
        <v>42</v>
      </c>
      <c r="F13" s="15" t="s">
        <v>43</v>
      </c>
      <c r="G13" s="121"/>
    </row>
    <row r="14" spans="1:8" x14ac:dyDescent="0.25">
      <c r="A14" s="125"/>
      <c r="B14" s="125" t="s">
        <v>3155</v>
      </c>
      <c r="C14" s="56" t="s">
        <v>3156</v>
      </c>
      <c r="D14" s="105" t="s">
        <v>41</v>
      </c>
      <c r="E14" s="15" t="s">
        <v>42</v>
      </c>
      <c r="F14" s="15" t="s">
        <v>43</v>
      </c>
      <c r="G14" s="121"/>
    </row>
    <row r="15" spans="1:8" ht="26.4" x14ac:dyDescent="0.25">
      <c r="A15" s="125" t="s">
        <v>3157</v>
      </c>
      <c r="B15" s="125"/>
      <c r="C15" s="98" t="s">
        <v>3158</v>
      </c>
      <c r="D15" s="15"/>
      <c r="E15" s="15"/>
      <c r="F15" s="15"/>
      <c r="G15" s="123"/>
    </row>
    <row r="16" spans="1:8" x14ac:dyDescent="0.25">
      <c r="A16" s="125"/>
      <c r="B16" s="125" t="s">
        <v>3159</v>
      </c>
      <c r="C16" s="56" t="s">
        <v>3140</v>
      </c>
      <c r="D16" s="105" t="s">
        <v>351</v>
      </c>
      <c r="E16" s="105"/>
      <c r="F16" s="120"/>
      <c r="G16" s="123">
        <f t="shared" ref="G16:G25" si="0">E16*F16</f>
        <v>0</v>
      </c>
    </row>
    <row r="17" spans="1:7" x14ac:dyDescent="0.25">
      <c r="A17" s="125"/>
      <c r="B17" s="125" t="s">
        <v>3160</v>
      </c>
      <c r="C17" s="56" t="s">
        <v>3142</v>
      </c>
      <c r="D17" s="105" t="s">
        <v>351</v>
      </c>
      <c r="E17" s="105"/>
      <c r="F17" s="120"/>
      <c r="G17" s="123">
        <f t="shared" si="0"/>
        <v>0</v>
      </c>
    </row>
    <row r="18" spans="1:7" x14ac:dyDescent="0.25">
      <c r="A18" s="125"/>
      <c r="B18" s="125" t="s">
        <v>3161</v>
      </c>
      <c r="C18" s="56" t="s">
        <v>3144</v>
      </c>
      <c r="D18" s="105" t="s">
        <v>351</v>
      </c>
      <c r="E18" s="105"/>
      <c r="F18" s="120"/>
      <c r="G18" s="123">
        <f t="shared" si="0"/>
        <v>0</v>
      </c>
    </row>
    <row r="19" spans="1:7" x14ac:dyDescent="0.25">
      <c r="A19" s="125"/>
      <c r="B19" s="125" t="s">
        <v>3162</v>
      </c>
      <c r="C19" s="56" t="s">
        <v>3146</v>
      </c>
      <c r="D19" s="105" t="s">
        <v>351</v>
      </c>
      <c r="E19" s="105"/>
      <c r="F19" s="120"/>
      <c r="G19" s="123">
        <f t="shared" si="0"/>
        <v>0</v>
      </c>
    </row>
    <row r="20" spans="1:7" x14ac:dyDescent="0.25">
      <c r="A20" s="125"/>
      <c r="B20" s="125" t="s">
        <v>3163</v>
      </c>
      <c r="C20" s="56" t="s">
        <v>3148</v>
      </c>
      <c r="D20" s="105" t="s">
        <v>351</v>
      </c>
      <c r="E20" s="105"/>
      <c r="F20" s="120"/>
      <c r="G20" s="123">
        <f t="shared" si="0"/>
        <v>0</v>
      </c>
    </row>
    <row r="21" spans="1:7" x14ac:dyDescent="0.25">
      <c r="A21" s="125"/>
      <c r="B21" s="125" t="s">
        <v>3164</v>
      </c>
      <c r="C21" s="56" t="s">
        <v>3150</v>
      </c>
      <c r="D21" s="105" t="s">
        <v>351</v>
      </c>
      <c r="E21" s="105"/>
      <c r="F21" s="120"/>
      <c r="G21" s="123">
        <f t="shared" si="0"/>
        <v>0</v>
      </c>
    </row>
    <row r="22" spans="1:7" x14ac:dyDescent="0.25">
      <c r="A22" s="125"/>
      <c r="B22" s="125" t="s">
        <v>3165</v>
      </c>
      <c r="C22" s="56" t="s">
        <v>3152</v>
      </c>
      <c r="D22" s="105" t="s">
        <v>351</v>
      </c>
      <c r="E22" s="105"/>
      <c r="F22" s="120"/>
      <c r="G22" s="123">
        <f t="shared" si="0"/>
        <v>0</v>
      </c>
    </row>
    <row r="23" spans="1:7" x14ac:dyDescent="0.25">
      <c r="A23" s="125"/>
      <c r="B23" s="125" t="s">
        <v>3166</v>
      </c>
      <c r="C23" s="56" t="s">
        <v>3154</v>
      </c>
      <c r="D23" s="105" t="s">
        <v>351</v>
      </c>
      <c r="E23" s="105"/>
      <c r="F23" s="120"/>
      <c r="G23" s="123">
        <f t="shared" si="0"/>
        <v>0</v>
      </c>
    </row>
    <row r="24" spans="1:7" x14ac:dyDescent="0.25">
      <c r="A24" s="125"/>
      <c r="B24" s="125" t="s">
        <v>3167</v>
      </c>
      <c r="C24" s="56" t="s">
        <v>3168</v>
      </c>
      <c r="D24" s="105" t="s">
        <v>351</v>
      </c>
      <c r="E24" s="105"/>
      <c r="F24" s="120"/>
      <c r="G24" s="123">
        <f t="shared" si="0"/>
        <v>0</v>
      </c>
    </row>
    <row r="25" spans="1:7" x14ac:dyDescent="0.25">
      <c r="A25" s="125" t="s">
        <v>3169</v>
      </c>
      <c r="B25" s="125"/>
      <c r="C25" s="98" t="s">
        <v>3170</v>
      </c>
      <c r="D25" s="105" t="s">
        <v>351</v>
      </c>
      <c r="E25" s="105"/>
      <c r="F25" s="120"/>
      <c r="G25" s="123">
        <f t="shared" si="0"/>
        <v>0</v>
      </c>
    </row>
    <row r="26" spans="1:7" x14ac:dyDescent="0.25">
      <c r="A26" s="125" t="s">
        <v>3171</v>
      </c>
      <c r="B26" s="125"/>
      <c r="C26" s="98" t="s">
        <v>3172</v>
      </c>
      <c r="D26" s="132"/>
      <c r="E26" s="15"/>
      <c r="F26" s="124"/>
      <c r="G26" s="123"/>
    </row>
    <row r="27" spans="1:7" x14ac:dyDescent="0.25">
      <c r="A27" s="125"/>
      <c r="B27" s="125" t="s">
        <v>3173</v>
      </c>
      <c r="C27" s="56" t="s">
        <v>3174</v>
      </c>
      <c r="D27" s="105" t="s">
        <v>560</v>
      </c>
      <c r="E27" s="105"/>
      <c r="F27" s="120"/>
      <c r="G27" s="123">
        <f>E27*F27</f>
        <v>0</v>
      </c>
    </row>
    <row r="28" spans="1:7" x14ac:dyDescent="0.25">
      <c r="A28" s="125"/>
      <c r="B28" s="125" t="s">
        <v>3175</v>
      </c>
      <c r="C28" s="56" t="s">
        <v>3176</v>
      </c>
      <c r="D28" s="105" t="s">
        <v>560</v>
      </c>
      <c r="E28" s="105"/>
      <c r="F28" s="120"/>
      <c r="G28" s="123">
        <f>E28*F28</f>
        <v>0</v>
      </c>
    </row>
    <row r="29" spans="1:7" x14ac:dyDescent="0.25">
      <c r="A29" s="125"/>
      <c r="B29" s="125" t="s">
        <v>3177</v>
      </c>
      <c r="C29" s="56" t="s">
        <v>3178</v>
      </c>
      <c r="D29" s="105" t="s">
        <v>560</v>
      </c>
      <c r="E29" s="105"/>
      <c r="F29" s="120"/>
      <c r="G29" s="123">
        <f>E29*F29</f>
        <v>0</v>
      </c>
    </row>
    <row r="30" spans="1:7" x14ac:dyDescent="0.25">
      <c r="A30" s="125" t="s">
        <v>3179</v>
      </c>
      <c r="B30" s="125"/>
      <c r="C30" s="98" t="s">
        <v>3180</v>
      </c>
      <c r="D30" s="132"/>
      <c r="E30" s="15"/>
      <c r="F30" s="124"/>
      <c r="G30" s="123"/>
    </row>
    <row r="31" spans="1:7" x14ac:dyDescent="0.25">
      <c r="A31" s="125"/>
      <c r="B31" s="125" t="s">
        <v>3181</v>
      </c>
      <c r="C31" s="56" t="s">
        <v>1556</v>
      </c>
      <c r="D31" s="105" t="s">
        <v>560</v>
      </c>
      <c r="E31" s="105"/>
      <c r="F31" s="120"/>
      <c r="G31" s="123">
        <f t="shared" ref="G31:G42" si="1">E31*F31</f>
        <v>0</v>
      </c>
    </row>
    <row r="32" spans="1:7" x14ac:dyDescent="0.25">
      <c r="A32" s="125"/>
      <c r="B32" s="125" t="s">
        <v>3182</v>
      </c>
      <c r="C32" s="56" t="s">
        <v>3183</v>
      </c>
      <c r="D32" s="105" t="s">
        <v>560</v>
      </c>
      <c r="E32" s="105"/>
      <c r="F32" s="120"/>
      <c r="G32" s="123">
        <f t="shared" si="1"/>
        <v>0</v>
      </c>
    </row>
    <row r="33" spans="1:8" x14ac:dyDescent="0.25">
      <c r="A33" s="125"/>
      <c r="B33" s="125" t="s">
        <v>3184</v>
      </c>
      <c r="C33" s="218" t="s">
        <v>3185</v>
      </c>
      <c r="D33" s="105" t="s">
        <v>560</v>
      </c>
      <c r="E33" s="105"/>
      <c r="F33" s="120"/>
      <c r="G33" s="123">
        <f t="shared" si="1"/>
        <v>0</v>
      </c>
      <c r="H33" s="193" t="s">
        <v>36</v>
      </c>
    </row>
    <row r="34" spans="1:8" ht="39.6" x14ac:dyDescent="0.25">
      <c r="A34" s="77" t="s">
        <v>3186</v>
      </c>
      <c r="B34" s="125"/>
      <c r="C34" s="184" t="s">
        <v>3187</v>
      </c>
      <c r="D34" s="105" t="s">
        <v>0</v>
      </c>
      <c r="E34" s="105"/>
      <c r="F34" s="120"/>
      <c r="G34" s="123">
        <f t="shared" si="1"/>
        <v>0</v>
      </c>
      <c r="H34" s="193" t="s">
        <v>36</v>
      </c>
    </row>
    <row r="35" spans="1:8" ht="26.4" x14ac:dyDescent="0.25">
      <c r="A35" s="77" t="s">
        <v>3188</v>
      </c>
      <c r="B35" s="125"/>
      <c r="C35" s="98" t="s">
        <v>3189</v>
      </c>
      <c r="D35" s="105" t="s">
        <v>0</v>
      </c>
      <c r="E35" s="105"/>
      <c r="F35" s="120"/>
      <c r="G35" s="123">
        <f t="shared" si="1"/>
        <v>0</v>
      </c>
    </row>
    <row r="36" spans="1:8" ht="39.6" x14ac:dyDescent="0.25">
      <c r="A36" s="77" t="s">
        <v>3190</v>
      </c>
      <c r="B36" s="125"/>
      <c r="C36" s="188" t="s">
        <v>3191</v>
      </c>
      <c r="D36" s="105" t="s">
        <v>0</v>
      </c>
      <c r="E36" s="105"/>
      <c r="F36" s="120"/>
      <c r="G36" s="123">
        <f t="shared" si="1"/>
        <v>0</v>
      </c>
      <c r="H36" s="193" t="s">
        <v>36</v>
      </c>
    </row>
    <row r="37" spans="1:8" ht="26.4" x14ac:dyDescent="0.25">
      <c r="A37" s="77" t="s">
        <v>3192</v>
      </c>
      <c r="B37" s="125"/>
      <c r="C37" s="184" t="s">
        <v>3193</v>
      </c>
      <c r="D37" s="105" t="s">
        <v>0</v>
      </c>
      <c r="E37" s="105"/>
      <c r="F37" s="120"/>
      <c r="G37" s="123">
        <f t="shared" si="1"/>
        <v>0</v>
      </c>
      <c r="H37" s="193" t="s">
        <v>36</v>
      </c>
    </row>
    <row r="38" spans="1:8" ht="26.4" x14ac:dyDescent="0.25">
      <c r="A38" s="125" t="s">
        <v>3194</v>
      </c>
      <c r="B38" s="125"/>
      <c r="C38" s="98" t="s">
        <v>3195</v>
      </c>
      <c r="D38" s="105" t="s">
        <v>351</v>
      </c>
      <c r="E38" s="105"/>
      <c r="F38" s="120"/>
      <c r="G38" s="123">
        <f t="shared" si="1"/>
        <v>0</v>
      </c>
    </row>
    <row r="39" spans="1:8" ht="15.6" x14ac:dyDescent="0.25">
      <c r="A39" s="125" t="s">
        <v>3196</v>
      </c>
      <c r="B39" s="125"/>
      <c r="C39" s="184" t="s">
        <v>3197</v>
      </c>
      <c r="D39" s="105" t="s">
        <v>60</v>
      </c>
      <c r="E39" s="105"/>
      <c r="F39" s="120"/>
      <c r="G39" s="123">
        <f t="shared" si="1"/>
        <v>0</v>
      </c>
      <c r="H39" s="193" t="s">
        <v>36</v>
      </c>
    </row>
    <row r="40" spans="1:8" ht="26.4" x14ac:dyDescent="0.25">
      <c r="A40" s="125" t="s">
        <v>3198</v>
      </c>
      <c r="B40" s="125"/>
      <c r="C40" s="51" t="s">
        <v>3199</v>
      </c>
      <c r="D40" s="105" t="s">
        <v>351</v>
      </c>
      <c r="E40" s="105"/>
      <c r="F40" s="120"/>
      <c r="G40" s="123">
        <f t="shared" si="1"/>
        <v>0</v>
      </c>
      <c r="H40" s="193" t="s">
        <v>36</v>
      </c>
    </row>
    <row r="41" spans="1:8" ht="39.6" x14ac:dyDescent="0.25">
      <c r="A41" s="125" t="s">
        <v>3200</v>
      </c>
      <c r="B41" s="125"/>
      <c r="C41" s="188" t="s">
        <v>3201</v>
      </c>
      <c r="D41" s="105" t="s">
        <v>351</v>
      </c>
      <c r="E41" s="105"/>
      <c r="F41" s="120"/>
      <c r="G41" s="123">
        <f t="shared" si="1"/>
        <v>0</v>
      </c>
      <c r="H41" s="193" t="s">
        <v>36</v>
      </c>
    </row>
    <row r="42" spans="1:8" x14ac:dyDescent="0.25">
      <c r="A42" s="125" t="s">
        <v>3202</v>
      </c>
      <c r="B42" s="125"/>
      <c r="C42" s="98" t="s">
        <v>3203</v>
      </c>
      <c r="D42" s="105" t="s">
        <v>351</v>
      </c>
      <c r="E42" s="105"/>
      <c r="F42" s="120"/>
      <c r="G42" s="123">
        <f t="shared" si="1"/>
        <v>0</v>
      </c>
    </row>
    <row r="43" spans="1:8" x14ac:dyDescent="0.25">
      <c r="A43" s="125" t="s">
        <v>3204</v>
      </c>
      <c r="B43" s="125"/>
      <c r="C43" s="98" t="s">
        <v>3205</v>
      </c>
      <c r="D43" s="132"/>
      <c r="E43" s="15"/>
      <c r="F43" s="124"/>
      <c r="G43" s="123"/>
    </row>
    <row r="44" spans="1:8" x14ac:dyDescent="0.25">
      <c r="A44" s="125"/>
      <c r="B44" s="125" t="s">
        <v>3206</v>
      </c>
      <c r="C44" s="56" t="s">
        <v>3207</v>
      </c>
      <c r="D44" s="105" t="s">
        <v>351</v>
      </c>
      <c r="E44" s="105"/>
      <c r="F44" s="120"/>
      <c r="G44" s="123">
        <f>E44*F44</f>
        <v>0</v>
      </c>
    </row>
    <row r="45" spans="1:8" x14ac:dyDescent="0.25">
      <c r="A45" s="125"/>
      <c r="B45" s="125" t="s">
        <v>3208</v>
      </c>
      <c r="C45" s="218" t="s">
        <v>3209</v>
      </c>
      <c r="D45" s="105" t="s">
        <v>0</v>
      </c>
      <c r="E45" s="105"/>
      <c r="F45" s="120"/>
      <c r="G45" s="123">
        <f>E45*F45</f>
        <v>0</v>
      </c>
      <c r="H45" s="193" t="s">
        <v>36</v>
      </c>
    </row>
    <row r="46" spans="1:8" x14ac:dyDescent="0.25">
      <c r="A46" s="125"/>
      <c r="B46" s="125" t="s">
        <v>3210</v>
      </c>
      <c r="C46" s="56" t="s">
        <v>3211</v>
      </c>
      <c r="D46" s="105" t="s">
        <v>351</v>
      </c>
      <c r="E46" s="105"/>
      <c r="F46" s="120"/>
      <c r="G46" s="123">
        <f>E46*F46</f>
        <v>0</v>
      </c>
    </row>
    <row r="47" spans="1:8" ht="28.8" x14ac:dyDescent="0.25">
      <c r="A47" s="125" t="s">
        <v>3212</v>
      </c>
      <c r="B47" s="125"/>
      <c r="C47" s="98" t="s">
        <v>3213</v>
      </c>
      <c r="D47" s="144" t="s">
        <v>3214</v>
      </c>
      <c r="E47" s="105"/>
      <c r="F47" s="120"/>
      <c r="G47" s="123">
        <f>E47*F47</f>
        <v>0</v>
      </c>
    </row>
    <row r="48" spans="1:8" ht="39.6" x14ac:dyDescent="0.25">
      <c r="A48" s="125" t="s">
        <v>3215</v>
      </c>
      <c r="B48" s="125"/>
      <c r="C48" s="188" t="s">
        <v>3216</v>
      </c>
      <c r="D48" s="15"/>
      <c r="E48" s="15"/>
      <c r="F48" s="124"/>
      <c r="G48" s="123"/>
      <c r="H48" s="193" t="s">
        <v>36</v>
      </c>
    </row>
    <row r="49" spans="1:8" x14ac:dyDescent="0.25">
      <c r="A49" s="125"/>
      <c r="B49" s="125" t="s">
        <v>3217</v>
      </c>
      <c r="C49" s="56" t="s">
        <v>3218</v>
      </c>
      <c r="D49" s="105" t="s">
        <v>3219</v>
      </c>
      <c r="E49" s="105"/>
      <c r="F49" s="120"/>
      <c r="G49" s="123">
        <f>E49*F49</f>
        <v>0</v>
      </c>
    </row>
    <row r="50" spans="1:8" x14ac:dyDescent="0.25">
      <c r="A50" s="125"/>
      <c r="B50" s="125" t="s">
        <v>3220</v>
      </c>
      <c r="C50" s="56" t="s">
        <v>3221</v>
      </c>
      <c r="D50" s="105" t="s">
        <v>3219</v>
      </c>
      <c r="E50" s="105"/>
      <c r="F50" s="120"/>
      <c r="G50" s="123">
        <f>E50*F50</f>
        <v>0</v>
      </c>
    </row>
    <row r="51" spans="1:8" x14ac:dyDescent="0.25">
      <c r="A51" s="125"/>
      <c r="B51" s="125" t="s">
        <v>3222</v>
      </c>
      <c r="C51" s="56" t="s">
        <v>3223</v>
      </c>
      <c r="D51" s="105" t="s">
        <v>3219</v>
      </c>
      <c r="E51" s="105"/>
      <c r="F51" s="120"/>
      <c r="G51" s="123">
        <f>E51*F51</f>
        <v>0</v>
      </c>
    </row>
    <row r="52" spans="1:8" x14ac:dyDescent="0.25">
      <c r="A52" s="125" t="s">
        <v>3224</v>
      </c>
      <c r="B52" s="125"/>
      <c r="C52" s="98" t="s">
        <v>3225</v>
      </c>
      <c r="D52" s="15"/>
      <c r="E52" s="15"/>
      <c r="F52" s="124"/>
      <c r="G52" s="123"/>
    </row>
    <row r="53" spans="1:8" x14ac:dyDescent="0.25">
      <c r="A53" s="125"/>
      <c r="B53" s="125" t="s">
        <v>3226</v>
      </c>
      <c r="C53" s="56" t="s">
        <v>3218</v>
      </c>
      <c r="D53" s="105" t="s">
        <v>3219</v>
      </c>
      <c r="E53" s="105"/>
      <c r="F53" s="120"/>
      <c r="G53" s="123">
        <f t="shared" ref="G53:G60" si="2">E53*F53</f>
        <v>0</v>
      </c>
    </row>
    <row r="54" spans="1:8" x14ac:dyDescent="0.25">
      <c r="A54" s="125"/>
      <c r="B54" s="125" t="s">
        <v>3227</v>
      </c>
      <c r="C54" s="56" t="s">
        <v>3221</v>
      </c>
      <c r="D54" s="105" t="s">
        <v>3219</v>
      </c>
      <c r="E54" s="105"/>
      <c r="F54" s="120"/>
      <c r="G54" s="123">
        <f t="shared" si="2"/>
        <v>0</v>
      </c>
    </row>
    <row r="55" spans="1:8" x14ac:dyDescent="0.25">
      <c r="A55" s="125"/>
      <c r="B55" s="125" t="s">
        <v>3228</v>
      </c>
      <c r="C55" s="56" t="s">
        <v>3223</v>
      </c>
      <c r="D55" s="105" t="s">
        <v>3219</v>
      </c>
      <c r="E55" s="105"/>
      <c r="F55" s="120"/>
      <c r="G55" s="123">
        <f t="shared" si="2"/>
        <v>0</v>
      </c>
    </row>
    <row r="56" spans="1:8" ht="26.4" x14ac:dyDescent="0.25">
      <c r="A56" s="125" t="s">
        <v>3229</v>
      </c>
      <c r="B56" s="125"/>
      <c r="C56" s="98" t="s">
        <v>3230</v>
      </c>
      <c r="D56" s="105" t="s">
        <v>60</v>
      </c>
      <c r="E56" s="105"/>
      <c r="F56" s="120"/>
      <c r="G56" s="123">
        <f t="shared" si="2"/>
        <v>0</v>
      </c>
    </row>
    <row r="57" spans="1:8" ht="39.6" x14ac:dyDescent="0.25">
      <c r="A57" s="125" t="s">
        <v>3231</v>
      </c>
      <c r="B57" s="125"/>
      <c r="C57" s="98" t="s">
        <v>3232</v>
      </c>
      <c r="D57" s="105" t="s">
        <v>60</v>
      </c>
      <c r="E57" s="105"/>
      <c r="F57" s="120"/>
      <c r="G57" s="123">
        <f t="shared" si="2"/>
        <v>0</v>
      </c>
    </row>
    <row r="58" spans="1:8" ht="26.4" x14ac:dyDescent="0.25">
      <c r="A58" s="125" t="s">
        <v>3233</v>
      </c>
      <c r="B58" s="125"/>
      <c r="C58" s="98" t="s">
        <v>3234</v>
      </c>
      <c r="D58" s="105" t="s">
        <v>60</v>
      </c>
      <c r="E58" s="105"/>
      <c r="F58" s="120"/>
      <c r="G58" s="123">
        <f t="shared" si="2"/>
        <v>0</v>
      </c>
    </row>
    <row r="59" spans="1:8" ht="26.4" x14ac:dyDescent="0.25">
      <c r="A59" s="125" t="s">
        <v>3235</v>
      </c>
      <c r="B59" s="125"/>
      <c r="C59" s="184" t="s">
        <v>3236</v>
      </c>
      <c r="D59" s="105" t="s">
        <v>351</v>
      </c>
      <c r="E59" s="105"/>
      <c r="F59" s="120"/>
      <c r="G59" s="123">
        <f t="shared" si="2"/>
        <v>0</v>
      </c>
      <c r="H59" s="193" t="s">
        <v>36</v>
      </c>
    </row>
    <row r="60" spans="1:8" x14ac:dyDescent="0.25">
      <c r="A60" s="125" t="s">
        <v>3237</v>
      </c>
      <c r="B60" s="125"/>
      <c r="C60" s="98" t="s">
        <v>3238</v>
      </c>
      <c r="D60" s="105" t="s">
        <v>351</v>
      </c>
      <c r="E60" s="105"/>
      <c r="F60" s="120"/>
      <c r="G60" s="123">
        <f t="shared" si="2"/>
        <v>0</v>
      </c>
    </row>
    <row r="61" spans="1:8" x14ac:dyDescent="0.25">
      <c r="A61" s="125" t="s">
        <v>3239</v>
      </c>
      <c r="B61" s="125"/>
      <c r="C61" s="98" t="s">
        <v>3240</v>
      </c>
      <c r="D61" s="15"/>
      <c r="E61" s="15"/>
      <c r="F61" s="124"/>
      <c r="G61" s="123"/>
    </row>
    <row r="62" spans="1:8" x14ac:dyDescent="0.25">
      <c r="A62" s="125"/>
      <c r="B62" s="125" t="s">
        <v>3241</v>
      </c>
      <c r="C62" s="218" t="s">
        <v>3242</v>
      </c>
      <c r="D62" s="105" t="s">
        <v>41</v>
      </c>
      <c r="E62" s="15" t="s">
        <v>42</v>
      </c>
      <c r="F62" s="15" t="s">
        <v>43</v>
      </c>
      <c r="G62" s="121"/>
      <c r="H62" s="193" t="s">
        <v>36</v>
      </c>
    </row>
    <row r="63" spans="1:8" x14ac:dyDescent="0.25">
      <c r="A63" s="125"/>
      <c r="B63" s="125" t="s">
        <v>3243</v>
      </c>
      <c r="C63" s="218" t="s">
        <v>3244</v>
      </c>
      <c r="D63" s="105" t="s">
        <v>41</v>
      </c>
      <c r="E63" s="15" t="s">
        <v>42</v>
      </c>
      <c r="F63" s="15" t="s">
        <v>43</v>
      </c>
      <c r="G63" s="121"/>
      <c r="H63" s="193" t="s">
        <v>36</v>
      </c>
    </row>
    <row r="64" spans="1:8" x14ac:dyDescent="0.25">
      <c r="A64" s="125"/>
      <c r="B64" s="125" t="s">
        <v>3245</v>
      </c>
      <c r="C64" s="218" t="s">
        <v>3246</v>
      </c>
      <c r="D64" s="105" t="s">
        <v>41</v>
      </c>
      <c r="E64" s="15" t="s">
        <v>42</v>
      </c>
      <c r="F64" s="15" t="s">
        <v>43</v>
      </c>
      <c r="G64" s="121"/>
      <c r="H64" s="193" t="s">
        <v>36</v>
      </c>
    </row>
    <row r="65" spans="1:8" x14ac:dyDescent="0.25">
      <c r="A65" s="125" t="s">
        <v>3247</v>
      </c>
      <c r="B65" s="125"/>
      <c r="C65" s="184" t="s">
        <v>3248</v>
      </c>
      <c r="D65" s="15"/>
      <c r="E65" s="15"/>
      <c r="F65" s="124"/>
      <c r="G65" s="123"/>
    </row>
    <row r="66" spans="1:8" x14ac:dyDescent="0.25">
      <c r="A66" s="125"/>
      <c r="B66" s="125" t="s">
        <v>3249</v>
      </c>
      <c r="C66" s="218" t="s">
        <v>3242</v>
      </c>
      <c r="D66" s="105" t="s">
        <v>351</v>
      </c>
      <c r="E66" s="105"/>
      <c r="F66" s="120"/>
      <c r="G66" s="123">
        <f t="shared" ref="G66:G77" si="3">E66*F66</f>
        <v>0</v>
      </c>
      <c r="H66" s="193" t="s">
        <v>36</v>
      </c>
    </row>
    <row r="67" spans="1:8" x14ac:dyDescent="0.25">
      <c r="A67" s="125"/>
      <c r="B67" s="125" t="s">
        <v>3250</v>
      </c>
      <c r="C67" s="218" t="s">
        <v>3244</v>
      </c>
      <c r="D67" s="105" t="s">
        <v>351</v>
      </c>
      <c r="E67" s="105"/>
      <c r="F67" s="120"/>
      <c r="G67" s="123">
        <f t="shared" si="3"/>
        <v>0</v>
      </c>
      <c r="H67" s="193" t="s">
        <v>36</v>
      </c>
    </row>
    <row r="68" spans="1:8" x14ac:dyDescent="0.25">
      <c r="A68" s="125"/>
      <c r="B68" s="125" t="s">
        <v>3251</v>
      </c>
      <c r="C68" s="218" t="s">
        <v>3252</v>
      </c>
      <c r="D68" s="105" t="s">
        <v>351</v>
      </c>
      <c r="E68" s="105"/>
      <c r="F68" s="120"/>
      <c r="G68" s="123">
        <f t="shared" si="3"/>
        <v>0</v>
      </c>
      <c r="H68" s="193" t="s">
        <v>36</v>
      </c>
    </row>
    <row r="69" spans="1:8" x14ac:dyDescent="0.25">
      <c r="A69" s="125" t="s">
        <v>3253</v>
      </c>
      <c r="B69" s="125"/>
      <c r="C69" s="98" t="s">
        <v>3254</v>
      </c>
      <c r="D69" s="105" t="s">
        <v>351</v>
      </c>
      <c r="E69" s="105"/>
      <c r="F69" s="120"/>
      <c r="G69" s="123">
        <f t="shared" si="3"/>
        <v>0</v>
      </c>
    </row>
    <row r="70" spans="1:8" ht="26.4" x14ac:dyDescent="0.25">
      <c r="A70" s="125" t="s">
        <v>3255</v>
      </c>
      <c r="B70" s="125"/>
      <c r="C70" s="98" t="s">
        <v>3256</v>
      </c>
      <c r="D70" s="105" t="s">
        <v>34</v>
      </c>
      <c r="E70" s="105"/>
      <c r="F70" s="120"/>
      <c r="G70" s="123">
        <f t="shared" si="3"/>
        <v>0</v>
      </c>
    </row>
    <row r="71" spans="1:8" x14ac:dyDescent="0.25">
      <c r="A71" s="125" t="s">
        <v>3257</v>
      </c>
      <c r="B71" s="125"/>
      <c r="C71" s="98" t="s">
        <v>3258</v>
      </c>
      <c r="D71" s="105" t="s">
        <v>351</v>
      </c>
      <c r="E71" s="105"/>
      <c r="F71" s="120"/>
      <c r="G71" s="123">
        <f t="shared" si="3"/>
        <v>0</v>
      </c>
    </row>
    <row r="72" spans="1:8" x14ac:dyDescent="0.25">
      <c r="A72" s="125" t="s">
        <v>3259</v>
      </c>
      <c r="B72" s="125"/>
      <c r="C72" s="98" t="s">
        <v>3260</v>
      </c>
      <c r="D72" s="105" t="s">
        <v>351</v>
      </c>
      <c r="E72" s="105"/>
      <c r="F72" s="120"/>
      <c r="G72" s="123">
        <f t="shared" si="3"/>
        <v>0</v>
      </c>
    </row>
    <row r="73" spans="1:8" ht="26.4" x14ac:dyDescent="0.25">
      <c r="A73" s="125" t="s">
        <v>3261</v>
      </c>
      <c r="B73" s="125"/>
      <c r="C73" s="184" t="s">
        <v>3262</v>
      </c>
      <c r="D73" s="105" t="s">
        <v>351</v>
      </c>
      <c r="E73" s="105"/>
      <c r="F73" s="120"/>
      <c r="G73" s="123">
        <f t="shared" si="3"/>
        <v>0</v>
      </c>
      <c r="H73" s="193" t="s">
        <v>36</v>
      </c>
    </row>
    <row r="74" spans="1:8" ht="26.4" x14ac:dyDescent="0.25">
      <c r="A74" s="125" t="s">
        <v>3263</v>
      </c>
      <c r="B74" s="125"/>
      <c r="C74" s="184" t="s">
        <v>3264</v>
      </c>
      <c r="D74" s="105" t="s">
        <v>0</v>
      </c>
      <c r="E74" s="105"/>
      <c r="F74" s="120"/>
      <c r="G74" s="123">
        <f t="shared" si="3"/>
        <v>0</v>
      </c>
      <c r="H74" s="193" t="s">
        <v>36</v>
      </c>
    </row>
    <row r="75" spans="1:8" ht="26.4" x14ac:dyDescent="0.25">
      <c r="A75" s="125" t="s">
        <v>3265</v>
      </c>
      <c r="B75" s="125"/>
      <c r="C75" s="184" t="s">
        <v>3266</v>
      </c>
      <c r="D75" s="105" t="s">
        <v>351</v>
      </c>
      <c r="E75" s="105"/>
      <c r="F75" s="120"/>
      <c r="G75" s="123">
        <f t="shared" si="3"/>
        <v>0</v>
      </c>
      <c r="H75" s="193" t="s">
        <v>36</v>
      </c>
    </row>
    <row r="76" spans="1:8" ht="26.4" x14ac:dyDescent="0.25">
      <c r="A76" s="125" t="s">
        <v>3267</v>
      </c>
      <c r="B76" s="125"/>
      <c r="C76" s="98" t="s">
        <v>3268</v>
      </c>
      <c r="D76" s="105" t="s">
        <v>454</v>
      </c>
      <c r="E76" s="105"/>
      <c r="F76" s="120"/>
      <c r="G76" s="123">
        <f t="shared" si="3"/>
        <v>0</v>
      </c>
    </row>
    <row r="77" spans="1:8" ht="26.4" x14ac:dyDescent="0.25">
      <c r="A77" s="125" t="s">
        <v>3269</v>
      </c>
      <c r="B77" s="125"/>
      <c r="C77" s="98" t="s">
        <v>3270</v>
      </c>
      <c r="D77" s="105" t="s">
        <v>60</v>
      </c>
      <c r="E77" s="105"/>
      <c r="F77" s="120"/>
      <c r="G77" s="123">
        <f t="shared" si="3"/>
        <v>0</v>
      </c>
    </row>
    <row r="78" spans="1:8" x14ac:dyDescent="0.25">
      <c r="A78" s="125"/>
      <c r="B78" s="125"/>
      <c r="C78" s="98"/>
      <c r="D78" s="15"/>
      <c r="E78" s="15"/>
      <c r="F78" s="124"/>
      <c r="G78" s="123"/>
    </row>
    <row r="79" spans="1:8" x14ac:dyDescent="0.25">
      <c r="A79" s="125"/>
      <c r="B79" s="125"/>
      <c r="C79" s="101"/>
      <c r="D79" s="132"/>
      <c r="E79" s="15"/>
      <c r="F79" s="124"/>
      <c r="G79" s="123"/>
      <c r="H79" s="210" t="s">
        <v>130</v>
      </c>
    </row>
    <row r="80" spans="1:8" x14ac:dyDescent="0.25">
      <c r="A80" s="56"/>
      <c r="B80" s="56"/>
      <c r="C80" s="54"/>
      <c r="D80"/>
      <c r="E80" s="15"/>
      <c r="F80" s="124"/>
      <c r="G80" s="123"/>
    </row>
    <row r="81" spans="1:7" x14ac:dyDescent="0.25">
      <c r="A81" s="111" t="s">
        <v>131</v>
      </c>
      <c r="B81" s="111"/>
      <c r="C81" s="111"/>
      <c r="D81" s="115"/>
      <c r="E81" s="118"/>
      <c r="F81" s="130"/>
      <c r="G81" s="112">
        <f>SUM(G5:G80)</f>
        <v>0</v>
      </c>
    </row>
    <row r="1048357" spans="4:4" x14ac:dyDescent="0.25">
      <c r="D1048357"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AAD4-1695-4D6D-8BF8-22F68B920025}">
  <dimension ref="A1:H1048309"/>
  <sheetViews>
    <sheetView view="pageBreakPreview" topLeftCell="B11" zoomScaleNormal="100" zoomScaleSheetLayoutView="100" workbookViewId="0">
      <selection activeCell="B1" sqref="B1"/>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3271</v>
      </c>
      <c r="B1" s="215" t="s">
        <v>3271</v>
      </c>
      <c r="C1" s="37"/>
      <c r="D1" s="1082" t="s">
        <v>3272</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65"/>
    </row>
    <row r="4" spans="1:8" x14ac:dyDescent="0.25">
      <c r="A4" s="125"/>
      <c r="B4" s="125"/>
      <c r="C4" s="56"/>
      <c r="D4" s="15"/>
      <c r="E4" s="15"/>
      <c r="F4" s="14"/>
      <c r="G4" s="123"/>
    </row>
    <row r="5" spans="1:8" x14ac:dyDescent="0.25">
      <c r="A5" s="125" t="s">
        <v>3273</v>
      </c>
      <c r="B5" s="125"/>
      <c r="C5" s="184" t="s">
        <v>3274</v>
      </c>
      <c r="D5" s="105" t="s">
        <v>41</v>
      </c>
      <c r="E5" s="15" t="s">
        <v>42</v>
      </c>
      <c r="F5" s="124" t="s">
        <v>43</v>
      </c>
      <c r="G5" s="123"/>
    </row>
    <row r="6" spans="1:8" ht="26.4" x14ac:dyDescent="0.25">
      <c r="A6" s="125" t="s">
        <v>3275</v>
      </c>
      <c r="B6" s="125"/>
      <c r="C6" s="184" t="s">
        <v>3276</v>
      </c>
      <c r="D6" s="144" t="s">
        <v>41</v>
      </c>
      <c r="E6" s="15" t="s">
        <v>42</v>
      </c>
      <c r="F6" s="124" t="s">
        <v>43</v>
      </c>
      <c r="G6" s="123"/>
      <c r="H6" s="193" t="s">
        <v>36</v>
      </c>
    </row>
    <row r="7" spans="1:8" x14ac:dyDescent="0.25">
      <c r="A7" s="125" t="s">
        <v>3277</v>
      </c>
      <c r="B7" s="125"/>
      <c r="C7" s="184" t="s">
        <v>3278</v>
      </c>
      <c r="D7" s="105" t="s">
        <v>41</v>
      </c>
      <c r="E7" s="15" t="s">
        <v>42</v>
      </c>
      <c r="F7" s="124" t="s">
        <v>43</v>
      </c>
      <c r="G7" s="123"/>
    </row>
    <row r="8" spans="1:8" ht="26.4" x14ac:dyDescent="0.25">
      <c r="A8" s="125" t="s">
        <v>3279</v>
      </c>
      <c r="B8" s="125"/>
      <c r="C8" s="184" t="s">
        <v>3280</v>
      </c>
      <c r="D8" s="105" t="s">
        <v>351</v>
      </c>
      <c r="E8" s="105"/>
      <c r="F8" s="120"/>
      <c r="G8" s="123">
        <f>E8*F8</f>
        <v>0</v>
      </c>
    </row>
    <row r="9" spans="1:8" ht="39.6" x14ac:dyDescent="0.25">
      <c r="A9" s="125" t="s">
        <v>3281</v>
      </c>
      <c r="B9" s="125"/>
      <c r="C9" s="184" t="s">
        <v>3282</v>
      </c>
      <c r="D9" s="105" t="s">
        <v>0</v>
      </c>
      <c r="E9" s="105"/>
      <c r="F9" s="120"/>
      <c r="G9" s="123">
        <f>E9*F9</f>
        <v>0</v>
      </c>
      <c r="H9" s="193" t="s">
        <v>36</v>
      </c>
    </row>
    <row r="10" spans="1:8" ht="26.4" x14ac:dyDescent="0.25">
      <c r="A10" s="125" t="s">
        <v>3283</v>
      </c>
      <c r="B10" s="125"/>
      <c r="C10" s="184" t="s">
        <v>3284</v>
      </c>
      <c r="D10" s="105" t="s">
        <v>0</v>
      </c>
      <c r="E10" s="105"/>
      <c r="F10" s="120"/>
      <c r="G10" s="123">
        <f>E10*F10</f>
        <v>0</v>
      </c>
      <c r="H10" s="193" t="s">
        <v>36</v>
      </c>
    </row>
    <row r="11" spans="1:8" x14ac:dyDescent="0.25">
      <c r="A11" s="125" t="s">
        <v>3285</v>
      </c>
      <c r="B11" s="125"/>
      <c r="C11" s="98" t="s">
        <v>3286</v>
      </c>
      <c r="D11" s="105" t="s">
        <v>351</v>
      </c>
      <c r="E11" s="105"/>
      <c r="F11" s="120"/>
      <c r="G11" s="123">
        <f>E11*F11</f>
        <v>0</v>
      </c>
    </row>
    <row r="12" spans="1:8" x14ac:dyDescent="0.25">
      <c r="A12" s="125" t="s">
        <v>3287</v>
      </c>
      <c r="B12" s="125"/>
      <c r="C12" s="98" t="s">
        <v>3288</v>
      </c>
      <c r="D12" s="105" t="s">
        <v>0</v>
      </c>
      <c r="E12" s="105"/>
      <c r="F12" s="120"/>
      <c r="G12" s="123">
        <f>E12*F12</f>
        <v>0</v>
      </c>
    </row>
    <row r="13" spans="1:8" x14ac:dyDescent="0.25">
      <c r="A13" s="125" t="s">
        <v>3289</v>
      </c>
      <c r="B13" s="125"/>
      <c r="C13" s="98" t="s">
        <v>3290</v>
      </c>
      <c r="D13" s="15"/>
      <c r="E13" s="15"/>
      <c r="F13" s="124"/>
      <c r="G13" s="123"/>
    </row>
    <row r="14" spans="1:8" x14ac:dyDescent="0.25">
      <c r="A14" s="125"/>
      <c r="B14" s="125" t="s">
        <v>3291</v>
      </c>
      <c r="C14" s="56" t="s">
        <v>3292</v>
      </c>
      <c r="D14" s="144" t="s">
        <v>3293</v>
      </c>
      <c r="E14" s="105"/>
      <c r="F14" s="120"/>
      <c r="G14" s="123">
        <f>E14*F14</f>
        <v>0</v>
      </c>
    </row>
    <row r="15" spans="1:8" x14ac:dyDescent="0.25">
      <c r="A15" s="125"/>
      <c r="B15" s="125" t="s">
        <v>3294</v>
      </c>
      <c r="C15" s="56" t="s">
        <v>3295</v>
      </c>
      <c r="D15" s="144" t="s">
        <v>3293</v>
      </c>
      <c r="E15" s="105"/>
      <c r="F15" s="120"/>
      <c r="G15" s="123">
        <f>E15*F15</f>
        <v>0</v>
      </c>
    </row>
    <row r="16" spans="1:8" x14ac:dyDescent="0.25">
      <c r="A16" s="125" t="s">
        <v>3296</v>
      </c>
      <c r="B16" s="125"/>
      <c r="C16" s="98" t="s">
        <v>3297</v>
      </c>
      <c r="D16" s="15"/>
      <c r="E16" s="15"/>
      <c r="F16" s="124"/>
      <c r="G16" s="123"/>
    </row>
    <row r="17" spans="1:8" x14ac:dyDescent="0.25">
      <c r="A17" s="125"/>
      <c r="B17" s="125" t="s">
        <v>3298</v>
      </c>
      <c r="C17" s="56" t="s">
        <v>3299</v>
      </c>
      <c r="D17" s="144" t="s">
        <v>3300</v>
      </c>
      <c r="E17" s="105"/>
      <c r="F17" s="120"/>
      <c r="G17" s="123">
        <f>E17*F17</f>
        <v>0</v>
      </c>
    </row>
    <row r="18" spans="1:8" x14ac:dyDescent="0.25">
      <c r="A18" s="125"/>
      <c r="B18" s="125" t="s">
        <v>3301</v>
      </c>
      <c r="C18" s="56" t="s">
        <v>3302</v>
      </c>
      <c r="D18" s="144" t="s">
        <v>3300</v>
      </c>
      <c r="E18" s="105"/>
      <c r="F18" s="120"/>
      <c r="G18" s="123">
        <f>E18*F18</f>
        <v>0</v>
      </c>
    </row>
    <row r="19" spans="1:8" ht="26.4" x14ac:dyDescent="0.25">
      <c r="A19" s="125" t="s">
        <v>3303</v>
      </c>
      <c r="B19" s="125"/>
      <c r="C19" s="98" t="s">
        <v>3304</v>
      </c>
      <c r="D19" s="105" t="s">
        <v>351</v>
      </c>
      <c r="E19" s="105"/>
      <c r="F19" s="120"/>
      <c r="G19" s="123">
        <f>E19*F19</f>
        <v>0</v>
      </c>
    </row>
    <row r="20" spans="1:8" x14ac:dyDescent="0.25">
      <c r="A20" s="125" t="s">
        <v>3305</v>
      </c>
      <c r="B20" s="125"/>
      <c r="C20" s="98" t="s">
        <v>3306</v>
      </c>
      <c r="D20" s="15"/>
      <c r="E20" s="15"/>
      <c r="F20" s="124"/>
      <c r="G20" s="123"/>
    </row>
    <row r="21" spans="1:8" ht="26.4" x14ac:dyDescent="0.25">
      <c r="A21" s="125"/>
      <c r="B21" s="125" t="s">
        <v>3307</v>
      </c>
      <c r="C21" s="56" t="s">
        <v>3308</v>
      </c>
      <c r="D21" s="105" t="s">
        <v>41</v>
      </c>
      <c r="E21" s="15" t="s">
        <v>42</v>
      </c>
      <c r="F21" s="124" t="s">
        <v>43</v>
      </c>
      <c r="G21" s="123"/>
    </row>
    <row r="22" spans="1:8" x14ac:dyDescent="0.25">
      <c r="A22" s="125"/>
      <c r="B22" s="125" t="s">
        <v>3309</v>
      </c>
      <c r="C22" s="56" t="s">
        <v>3310</v>
      </c>
      <c r="D22" s="105" t="s">
        <v>351</v>
      </c>
      <c r="E22" s="105"/>
      <c r="F22" s="120"/>
      <c r="G22" s="123">
        <f>E22*F22</f>
        <v>0</v>
      </c>
    </row>
    <row r="23" spans="1:8" ht="39.6" x14ac:dyDescent="0.25">
      <c r="A23" s="125" t="s">
        <v>3311</v>
      </c>
      <c r="B23" s="125"/>
      <c r="C23" s="184" t="s">
        <v>3312</v>
      </c>
      <c r="D23" s="105" t="s">
        <v>41</v>
      </c>
      <c r="E23" s="15" t="s">
        <v>42</v>
      </c>
      <c r="F23" s="124" t="s">
        <v>43</v>
      </c>
      <c r="G23" s="123"/>
      <c r="H23" s="193" t="s">
        <v>36</v>
      </c>
    </row>
    <row r="24" spans="1:8" ht="26.4" x14ac:dyDescent="0.25">
      <c r="A24" s="125" t="s">
        <v>3313</v>
      </c>
      <c r="B24" s="125"/>
      <c r="C24" s="98" t="s">
        <v>3314</v>
      </c>
      <c r="D24" s="105" t="s">
        <v>351</v>
      </c>
      <c r="E24" s="105"/>
      <c r="F24" s="120"/>
      <c r="G24" s="123">
        <f t="shared" ref="G24:G29" si="0">E24*F24</f>
        <v>0</v>
      </c>
    </row>
    <row r="25" spans="1:8" ht="26.4" x14ac:dyDescent="0.25">
      <c r="A25" s="125" t="s">
        <v>3315</v>
      </c>
      <c r="B25" s="125"/>
      <c r="C25" s="184" t="s">
        <v>3316</v>
      </c>
      <c r="D25" s="105" t="s">
        <v>351</v>
      </c>
      <c r="E25" s="105"/>
      <c r="F25" s="120"/>
      <c r="G25" s="123">
        <f t="shared" si="0"/>
        <v>0</v>
      </c>
      <c r="H25" s="193" t="s">
        <v>36</v>
      </c>
    </row>
    <row r="26" spans="1:8" ht="26.4" x14ac:dyDescent="0.25">
      <c r="A26" s="125" t="s">
        <v>3317</v>
      </c>
      <c r="B26" s="125"/>
      <c r="C26" s="98" t="s">
        <v>3318</v>
      </c>
      <c r="D26" s="105" t="s">
        <v>351</v>
      </c>
      <c r="E26" s="105"/>
      <c r="F26" s="120"/>
      <c r="G26" s="123">
        <f t="shared" si="0"/>
        <v>0</v>
      </c>
    </row>
    <row r="27" spans="1:8" x14ac:dyDescent="0.25">
      <c r="A27" s="125" t="s">
        <v>3319</v>
      </c>
      <c r="B27" s="125"/>
      <c r="C27" s="98" t="s">
        <v>3320</v>
      </c>
      <c r="D27" s="105" t="s">
        <v>351</v>
      </c>
      <c r="E27" s="105"/>
      <c r="F27" s="120"/>
      <c r="G27" s="123">
        <f t="shared" si="0"/>
        <v>0</v>
      </c>
    </row>
    <row r="28" spans="1:8" ht="39.6" x14ac:dyDescent="0.25">
      <c r="A28" s="125" t="s">
        <v>3321</v>
      </c>
      <c r="B28" s="125"/>
      <c r="C28" s="184" t="s">
        <v>3322</v>
      </c>
      <c r="D28" s="105" t="s">
        <v>351</v>
      </c>
      <c r="E28" s="105"/>
      <c r="F28" s="120"/>
      <c r="G28" s="123">
        <f t="shared" si="0"/>
        <v>0</v>
      </c>
      <c r="H28" s="193" t="s">
        <v>36</v>
      </c>
    </row>
    <row r="29" spans="1:8" ht="39.6" x14ac:dyDescent="0.25">
      <c r="A29" s="125" t="s">
        <v>3323</v>
      </c>
      <c r="B29" s="125"/>
      <c r="C29" s="184" t="s">
        <v>3324</v>
      </c>
      <c r="D29" s="105" t="s">
        <v>351</v>
      </c>
      <c r="E29" s="105"/>
      <c r="F29" s="120"/>
      <c r="G29" s="123">
        <f t="shared" si="0"/>
        <v>0</v>
      </c>
      <c r="H29" s="193" t="s">
        <v>36</v>
      </c>
    </row>
    <row r="30" spans="1:8" x14ac:dyDescent="0.25">
      <c r="A30" s="125"/>
      <c r="B30" s="125"/>
      <c r="C30" s="98"/>
      <c r="D30" s="15"/>
      <c r="E30" s="15"/>
      <c r="F30" s="14"/>
      <c r="G30" s="123"/>
    </row>
    <row r="31" spans="1:8" x14ac:dyDescent="0.25">
      <c r="A31" s="125"/>
      <c r="B31" s="125"/>
      <c r="C31" s="101"/>
      <c r="D31" s="15"/>
      <c r="E31" s="15"/>
      <c r="F31" s="14"/>
      <c r="G31" s="123"/>
      <c r="H31" s="210" t="s">
        <v>130</v>
      </c>
    </row>
    <row r="32" spans="1:8" x14ac:dyDescent="0.25">
      <c r="A32" s="56"/>
      <c r="B32" s="56"/>
      <c r="C32" s="54"/>
      <c r="D32" s="15"/>
      <c r="E32" s="14"/>
      <c r="F32" s="14"/>
      <c r="G32" s="123"/>
    </row>
    <row r="33" spans="1:7" x14ac:dyDescent="0.25">
      <c r="A33" s="111" t="s">
        <v>131</v>
      </c>
      <c r="B33" s="111"/>
      <c r="C33" s="111"/>
      <c r="D33" s="115"/>
      <c r="E33" s="116"/>
      <c r="F33" s="116"/>
      <c r="G33" s="112">
        <f>SUM(G5:G32)</f>
        <v>0</v>
      </c>
    </row>
    <row r="1048309" spans="4:4" x14ac:dyDescent="0.25">
      <c r="D1048309" s="48"/>
    </row>
  </sheetData>
  <mergeCells count="1">
    <mergeCell ref="D1:G1"/>
  </mergeCells>
  <pageMargins left="0.75" right="0.75" top="1" bottom="1" header="0.5" footer="0.5"/>
  <pageSetup paperSize="9" scale="5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2CB9-775D-41E0-A5F5-73E277851EF1}">
  <dimension ref="A1:H1048316"/>
  <sheetViews>
    <sheetView view="pageBreakPreview" topLeftCell="A15" zoomScaleNormal="100" zoomScaleSheetLayoutView="100" workbookViewId="0">
      <selection activeCell="G7" sqref="G7"/>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3325</v>
      </c>
      <c r="B1" s="37"/>
      <c r="C1" s="37"/>
      <c r="D1" s="1082" t="s">
        <v>3326</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3327</v>
      </c>
      <c r="B5" s="125"/>
      <c r="C5" s="98" t="s">
        <v>3138</v>
      </c>
      <c r="D5" s="15"/>
      <c r="E5" s="15"/>
      <c r="F5" s="15"/>
      <c r="G5" s="123"/>
    </row>
    <row r="6" spans="1:8" x14ac:dyDescent="0.25">
      <c r="A6" s="125"/>
      <c r="B6" s="125" t="s">
        <v>3328</v>
      </c>
      <c r="C6" s="56" t="s">
        <v>3329</v>
      </c>
      <c r="D6" s="105" t="s">
        <v>41</v>
      </c>
      <c r="E6" s="15" t="s">
        <v>42</v>
      </c>
      <c r="F6" s="15" t="s">
        <v>43</v>
      </c>
      <c r="G6" s="121"/>
    </row>
    <row r="7" spans="1:8" x14ac:dyDescent="0.25">
      <c r="A7" s="125"/>
      <c r="B7" s="125" t="s">
        <v>3330</v>
      </c>
      <c r="C7" s="56" t="s">
        <v>3331</v>
      </c>
      <c r="D7" s="105" t="s">
        <v>41</v>
      </c>
      <c r="E7" s="15" t="s">
        <v>42</v>
      </c>
      <c r="F7" s="15" t="s">
        <v>43</v>
      </c>
      <c r="G7" s="121"/>
    </row>
    <row r="8" spans="1:8" ht="26.4" x14ac:dyDescent="0.25">
      <c r="A8" s="125" t="s">
        <v>3332</v>
      </c>
      <c r="B8" s="125"/>
      <c r="C8" s="98" t="s">
        <v>3333</v>
      </c>
      <c r="D8" s="15"/>
      <c r="E8" s="15"/>
      <c r="F8" s="124"/>
      <c r="G8" s="123"/>
    </row>
    <row r="9" spans="1:8" x14ac:dyDescent="0.25">
      <c r="A9" s="125"/>
      <c r="B9" s="125" t="s">
        <v>3334</v>
      </c>
      <c r="C9" s="56" t="s">
        <v>3329</v>
      </c>
      <c r="D9" s="105" t="s">
        <v>351</v>
      </c>
      <c r="E9" s="105"/>
      <c r="F9" s="120"/>
      <c r="G9" s="123">
        <f>E9*F9</f>
        <v>0</v>
      </c>
    </row>
    <row r="10" spans="1:8" x14ac:dyDescent="0.25">
      <c r="A10" s="125"/>
      <c r="B10" s="125" t="s">
        <v>3335</v>
      </c>
      <c r="C10" s="56" t="s">
        <v>3331</v>
      </c>
      <c r="D10" s="105" t="s">
        <v>351</v>
      </c>
      <c r="E10" s="105"/>
      <c r="F10" s="120"/>
      <c r="G10" s="123">
        <f>E10*F10</f>
        <v>0</v>
      </c>
    </row>
    <row r="11" spans="1:8" ht="26.4" x14ac:dyDescent="0.25">
      <c r="A11" s="125" t="s">
        <v>3336</v>
      </c>
      <c r="B11" s="125"/>
      <c r="C11" s="98" t="s">
        <v>3337</v>
      </c>
      <c r="D11" s="105" t="s">
        <v>0</v>
      </c>
      <c r="E11" s="105"/>
      <c r="F11" s="120"/>
      <c r="G11" s="123">
        <f>E11*F11</f>
        <v>0</v>
      </c>
    </row>
    <row r="12" spans="1:8" ht="26.4" x14ac:dyDescent="0.25">
      <c r="A12" s="125" t="s">
        <v>3338</v>
      </c>
      <c r="B12" s="125"/>
      <c r="C12" s="184" t="s">
        <v>3339</v>
      </c>
      <c r="D12" s="105" t="s">
        <v>454</v>
      </c>
      <c r="E12" s="105"/>
      <c r="F12" s="120"/>
      <c r="G12" s="123">
        <f>E12*F12</f>
        <v>0</v>
      </c>
      <c r="H12" s="193" t="s">
        <v>36</v>
      </c>
    </row>
    <row r="13" spans="1:8" ht="15.6" x14ac:dyDescent="0.25">
      <c r="A13" s="125" t="s">
        <v>3340</v>
      </c>
      <c r="B13" s="125"/>
      <c r="C13" s="184" t="s">
        <v>3341</v>
      </c>
      <c r="D13" s="105" t="s">
        <v>454</v>
      </c>
      <c r="E13" s="105"/>
      <c r="F13" s="120"/>
      <c r="G13" s="123">
        <f>E13*F13</f>
        <v>0</v>
      </c>
    </row>
    <row r="14" spans="1:8" ht="26.4" x14ac:dyDescent="0.25">
      <c r="A14" s="125" t="s">
        <v>3342</v>
      </c>
      <c r="B14" s="125"/>
      <c r="C14" s="184" t="s">
        <v>3343</v>
      </c>
      <c r="D14" s="15"/>
      <c r="E14" s="15"/>
      <c r="F14" s="124"/>
      <c r="G14" s="123"/>
      <c r="H14" s="193" t="s">
        <v>36</v>
      </c>
    </row>
    <row r="15" spans="1:8" x14ac:dyDescent="0.25">
      <c r="A15" s="125"/>
      <c r="B15" s="125" t="s">
        <v>3344</v>
      </c>
      <c r="C15" s="56" t="s">
        <v>3345</v>
      </c>
      <c r="D15" s="105" t="s">
        <v>351</v>
      </c>
      <c r="E15" s="105"/>
      <c r="F15" s="120"/>
      <c r="G15" s="123">
        <f>E15*F15</f>
        <v>0</v>
      </c>
    </row>
    <row r="16" spans="1:8" x14ac:dyDescent="0.25">
      <c r="A16" s="125"/>
      <c r="B16" s="125" t="s">
        <v>3346</v>
      </c>
      <c r="C16" s="56" t="s">
        <v>3347</v>
      </c>
      <c r="D16" s="105" t="s">
        <v>351</v>
      </c>
      <c r="E16" s="105"/>
      <c r="F16" s="120"/>
      <c r="G16" s="123">
        <f>E16*F16</f>
        <v>0</v>
      </c>
    </row>
    <row r="17" spans="1:8" x14ac:dyDescent="0.25">
      <c r="A17" s="125"/>
      <c r="B17" s="125" t="s">
        <v>3348</v>
      </c>
      <c r="C17" s="56" t="s">
        <v>3349</v>
      </c>
      <c r="D17" s="105" t="s">
        <v>351</v>
      </c>
      <c r="E17" s="105"/>
      <c r="F17" s="120"/>
      <c r="G17" s="123">
        <f>E17*F17</f>
        <v>0</v>
      </c>
    </row>
    <row r="18" spans="1:8" x14ac:dyDescent="0.25">
      <c r="A18" s="125" t="s">
        <v>3350</v>
      </c>
      <c r="B18" s="125"/>
      <c r="C18" s="98" t="s">
        <v>3351</v>
      </c>
      <c r="D18" s="15"/>
      <c r="E18" s="15"/>
      <c r="F18" s="124"/>
      <c r="G18" s="123"/>
    </row>
    <row r="19" spans="1:8" x14ac:dyDescent="0.25">
      <c r="A19" s="125"/>
      <c r="B19" s="125" t="s">
        <v>3352</v>
      </c>
      <c r="C19" s="56" t="s">
        <v>3353</v>
      </c>
      <c r="D19" s="105" t="s">
        <v>560</v>
      </c>
      <c r="E19" s="105"/>
      <c r="F19" s="120"/>
      <c r="G19" s="123">
        <f>E19*F19</f>
        <v>0</v>
      </c>
    </row>
    <row r="20" spans="1:8" x14ac:dyDescent="0.25">
      <c r="A20" s="125"/>
      <c r="B20" s="125" t="s">
        <v>3354</v>
      </c>
      <c r="C20" s="56" t="s">
        <v>3176</v>
      </c>
      <c r="D20" s="105" t="s">
        <v>560</v>
      </c>
      <c r="E20" s="105"/>
      <c r="F20" s="120"/>
      <c r="G20" s="123">
        <f>E20*F20</f>
        <v>0</v>
      </c>
    </row>
    <row r="21" spans="1:8" x14ac:dyDescent="0.25">
      <c r="A21" s="125"/>
      <c r="B21" s="125" t="s">
        <v>3355</v>
      </c>
      <c r="C21" s="56" t="s">
        <v>3178</v>
      </c>
      <c r="D21" s="105" t="s">
        <v>560</v>
      </c>
      <c r="E21" s="105"/>
      <c r="F21" s="120"/>
      <c r="G21" s="123">
        <f>E21*F21</f>
        <v>0</v>
      </c>
    </row>
    <row r="22" spans="1:8" ht="39.6" x14ac:dyDescent="0.25">
      <c r="A22" s="125" t="s">
        <v>3356</v>
      </c>
      <c r="B22" s="125"/>
      <c r="C22" s="184" t="s">
        <v>3357</v>
      </c>
      <c r="D22" s="105" t="s">
        <v>60</v>
      </c>
      <c r="E22" s="105"/>
      <c r="F22" s="120"/>
      <c r="G22" s="123">
        <f>E22*F22</f>
        <v>0</v>
      </c>
      <c r="H22" s="193" t="s">
        <v>36</v>
      </c>
    </row>
    <row r="23" spans="1:8" x14ac:dyDescent="0.25">
      <c r="A23" s="125" t="s">
        <v>3358</v>
      </c>
      <c r="B23" s="125"/>
      <c r="C23" s="98" t="s">
        <v>3359</v>
      </c>
      <c r="D23" s="105" t="s">
        <v>1564</v>
      </c>
      <c r="E23" s="105"/>
      <c r="F23" s="120"/>
      <c r="G23" s="123">
        <f>E23*F23</f>
        <v>0</v>
      </c>
    </row>
    <row r="24" spans="1:8" ht="26.4" x14ac:dyDescent="0.25">
      <c r="A24" s="125" t="s">
        <v>3360</v>
      </c>
      <c r="B24" s="125"/>
      <c r="C24" s="103" t="s">
        <v>3361</v>
      </c>
      <c r="D24" s="15"/>
      <c r="E24" s="15"/>
      <c r="F24" s="124"/>
      <c r="G24" s="123"/>
    </row>
    <row r="25" spans="1:8" x14ac:dyDescent="0.25">
      <c r="A25" s="125"/>
      <c r="B25" s="125" t="s">
        <v>3362</v>
      </c>
      <c r="C25" s="56" t="s">
        <v>1577</v>
      </c>
      <c r="D25" s="105" t="s">
        <v>560</v>
      </c>
      <c r="E25" s="105"/>
      <c r="F25" s="120"/>
      <c r="G25" s="123">
        <f t="shared" ref="G25:G31" si="0">E25*F25</f>
        <v>0</v>
      </c>
    </row>
    <row r="26" spans="1:8" x14ac:dyDescent="0.25">
      <c r="A26" s="125"/>
      <c r="B26" s="125" t="s">
        <v>3363</v>
      </c>
      <c r="C26" s="218" t="s">
        <v>3183</v>
      </c>
      <c r="D26" s="105" t="s">
        <v>560</v>
      </c>
      <c r="E26" s="105"/>
      <c r="F26" s="120"/>
      <c r="G26" s="123">
        <f t="shared" si="0"/>
        <v>0</v>
      </c>
    </row>
    <row r="27" spans="1:8" x14ac:dyDescent="0.25">
      <c r="A27" s="125"/>
      <c r="B27" s="125" t="s">
        <v>3364</v>
      </c>
      <c r="C27" s="218" t="s">
        <v>3365</v>
      </c>
      <c r="D27" s="105" t="s">
        <v>560</v>
      </c>
      <c r="E27" s="105"/>
      <c r="F27" s="120"/>
      <c r="G27" s="123">
        <f t="shared" si="0"/>
        <v>0</v>
      </c>
      <c r="H27" s="193" t="s">
        <v>36</v>
      </c>
    </row>
    <row r="28" spans="1:8" x14ac:dyDescent="0.25">
      <c r="A28" s="125"/>
      <c r="B28" s="125" t="s">
        <v>3366</v>
      </c>
      <c r="C28" s="218" t="s">
        <v>3185</v>
      </c>
      <c r="D28" s="105" t="s">
        <v>560</v>
      </c>
      <c r="E28" s="105"/>
      <c r="F28" s="120"/>
      <c r="G28" s="123">
        <f t="shared" si="0"/>
        <v>0</v>
      </c>
      <c r="H28" s="193" t="s">
        <v>36</v>
      </c>
    </row>
    <row r="29" spans="1:8" ht="15.6" x14ac:dyDescent="0.25">
      <c r="A29" s="125" t="s">
        <v>3367</v>
      </c>
      <c r="B29" s="125"/>
      <c r="C29" s="98" t="s">
        <v>3368</v>
      </c>
      <c r="D29" s="105" t="s">
        <v>60</v>
      </c>
      <c r="E29" s="105"/>
      <c r="F29" s="120"/>
      <c r="G29" s="123">
        <f t="shared" si="0"/>
        <v>0</v>
      </c>
    </row>
    <row r="30" spans="1:8" x14ac:dyDescent="0.25">
      <c r="A30" s="125" t="s">
        <v>3369</v>
      </c>
      <c r="B30" s="125"/>
      <c r="C30" s="98" t="s">
        <v>3370</v>
      </c>
      <c r="D30" s="105" t="s">
        <v>619</v>
      </c>
      <c r="E30" s="105"/>
      <c r="F30" s="120"/>
      <c r="G30" s="123">
        <f t="shared" si="0"/>
        <v>0</v>
      </c>
    </row>
    <row r="31" spans="1:8" x14ac:dyDescent="0.25">
      <c r="A31" s="125" t="s">
        <v>3371</v>
      </c>
      <c r="B31" s="125"/>
      <c r="C31" s="98" t="s">
        <v>3372</v>
      </c>
      <c r="D31" s="105" t="s">
        <v>351</v>
      </c>
      <c r="E31" s="105"/>
      <c r="F31" s="120"/>
      <c r="G31" s="123">
        <f t="shared" si="0"/>
        <v>0</v>
      </c>
    </row>
    <row r="32" spans="1:8" x14ac:dyDescent="0.25">
      <c r="A32" s="125" t="s">
        <v>3373</v>
      </c>
      <c r="B32" s="125"/>
      <c r="C32" s="98" t="s">
        <v>3374</v>
      </c>
      <c r="D32" s="15"/>
      <c r="E32" s="15"/>
      <c r="F32" s="124"/>
      <c r="G32" s="123"/>
    </row>
    <row r="33" spans="1:8" x14ac:dyDescent="0.25">
      <c r="A33" s="125"/>
      <c r="B33" s="125" t="s">
        <v>3375</v>
      </c>
      <c r="C33" s="56" t="s">
        <v>3376</v>
      </c>
      <c r="D33" s="105" t="s">
        <v>351</v>
      </c>
      <c r="E33" s="105"/>
      <c r="F33" s="120"/>
      <c r="G33" s="123">
        <f>E33*F33</f>
        <v>0</v>
      </c>
    </row>
    <row r="34" spans="1:8" x14ac:dyDescent="0.25">
      <c r="A34" s="77"/>
      <c r="B34" s="125" t="s">
        <v>3377</v>
      </c>
      <c r="C34" s="218" t="s">
        <v>3209</v>
      </c>
      <c r="D34" s="105" t="s">
        <v>0</v>
      </c>
      <c r="E34" s="105"/>
      <c r="F34" s="120"/>
      <c r="G34" s="123">
        <f>E34*F34</f>
        <v>0</v>
      </c>
      <c r="H34" s="193" t="s">
        <v>36</v>
      </c>
    </row>
    <row r="35" spans="1:8" x14ac:dyDescent="0.25">
      <c r="A35" s="77"/>
      <c r="B35" s="125" t="s">
        <v>3378</v>
      </c>
      <c r="C35" s="56" t="s">
        <v>3211</v>
      </c>
      <c r="D35" s="105" t="s">
        <v>351</v>
      </c>
      <c r="E35" s="105"/>
      <c r="F35" s="120"/>
      <c r="G35" s="123">
        <f>E35*F35</f>
        <v>0</v>
      </c>
    </row>
    <row r="36" spans="1:8" x14ac:dyDescent="0.25">
      <c r="A36" s="77"/>
      <c r="B36" s="125" t="s">
        <v>3379</v>
      </c>
      <c r="C36" s="56" t="s">
        <v>3380</v>
      </c>
      <c r="D36" s="105" t="s">
        <v>0</v>
      </c>
      <c r="E36" s="105"/>
      <c r="F36" s="120"/>
      <c r="G36" s="123">
        <f>E36*F36</f>
        <v>0</v>
      </c>
    </row>
    <row r="37" spans="1:8" x14ac:dyDescent="0.25">
      <c r="A37" s="77"/>
      <c r="B37" s="125"/>
      <c r="C37" s="98"/>
      <c r="D37" s="15"/>
      <c r="E37" s="15"/>
      <c r="F37" s="124"/>
      <c r="G37" s="123"/>
    </row>
    <row r="38" spans="1:8" x14ac:dyDescent="0.25">
      <c r="A38" s="125"/>
      <c r="B38" s="125"/>
      <c r="C38" s="136"/>
      <c r="D38" s="15"/>
      <c r="E38" s="15"/>
      <c r="F38" s="124"/>
      <c r="G38" s="123"/>
      <c r="H38" s="210" t="s">
        <v>130</v>
      </c>
    </row>
    <row r="39" spans="1:8" x14ac:dyDescent="0.25">
      <c r="A39" s="56"/>
      <c r="B39" s="56"/>
      <c r="C39" s="54"/>
      <c r="D39"/>
      <c r="E39" s="15"/>
      <c r="F39" s="124"/>
      <c r="G39" s="123"/>
    </row>
    <row r="40" spans="1:8" x14ac:dyDescent="0.25">
      <c r="A40" s="111" t="s">
        <v>131</v>
      </c>
      <c r="B40" s="111"/>
      <c r="C40" s="111"/>
      <c r="D40" s="115"/>
      <c r="E40" s="118"/>
      <c r="F40" s="118"/>
      <c r="G40" s="112">
        <f>SUM(G5:G39)</f>
        <v>0</v>
      </c>
    </row>
    <row r="1048316" spans="4:4" x14ac:dyDescent="0.25">
      <c r="D1048316" s="48"/>
    </row>
  </sheetData>
  <mergeCells count="1">
    <mergeCell ref="D1:G1"/>
  </mergeCells>
  <pageMargins left="0.75" right="0.75" top="1" bottom="1" header="0.5" footer="0.5"/>
  <pageSetup paperSize="9" scale="5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8348-861F-4E14-86A0-ED5508C8BEFE}">
  <dimension ref="A1:I1048302"/>
  <sheetViews>
    <sheetView view="pageBreakPreview" zoomScaleNormal="100" zoomScaleSheetLayoutView="100" workbookViewId="0">
      <selection activeCell="I15" sqref="I1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3381</v>
      </c>
      <c r="B1" s="37"/>
      <c r="C1" s="37"/>
      <c r="D1" s="1082" t="s">
        <v>3382</v>
      </c>
      <c r="E1" s="1082"/>
      <c r="F1" s="1082"/>
      <c r="G1" s="1082"/>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4"/>
      <c r="G3" s="65"/>
    </row>
    <row r="4" spans="1:9" x14ac:dyDescent="0.25">
      <c r="A4" s="125"/>
      <c r="B4" s="125"/>
      <c r="C4" s="56"/>
      <c r="D4" s="15"/>
      <c r="E4" s="15"/>
      <c r="F4" s="14"/>
      <c r="G4" s="123"/>
    </row>
    <row r="5" spans="1:9" x14ac:dyDescent="0.25">
      <c r="A5" s="125" t="s">
        <v>3383</v>
      </c>
      <c r="B5" s="125"/>
      <c r="C5" s="98" t="s">
        <v>3384</v>
      </c>
      <c r="D5" s="105" t="s">
        <v>41</v>
      </c>
      <c r="E5" s="15" t="s">
        <v>42</v>
      </c>
      <c r="F5" s="15" t="s">
        <v>43</v>
      </c>
      <c r="G5" s="121"/>
    </row>
    <row r="6" spans="1:9" ht="15.6" x14ac:dyDescent="0.25">
      <c r="A6" s="125" t="s">
        <v>3385</v>
      </c>
      <c r="B6" s="125"/>
      <c r="C6" s="98" t="s">
        <v>3386</v>
      </c>
      <c r="D6" s="105" t="s">
        <v>454</v>
      </c>
      <c r="E6" s="105"/>
      <c r="F6" s="120"/>
      <c r="G6" s="123">
        <f>E6*F6</f>
        <v>0</v>
      </c>
    </row>
    <row r="7" spans="1:9" x14ac:dyDescent="0.25">
      <c r="A7" s="125" t="s">
        <v>3387</v>
      </c>
      <c r="B7" s="125"/>
      <c r="C7" s="98" t="s">
        <v>3388</v>
      </c>
      <c r="D7" s="15"/>
      <c r="E7" s="15"/>
      <c r="F7" s="124"/>
      <c r="G7" s="123"/>
    </row>
    <row r="8" spans="1:9" ht="15.6" x14ac:dyDescent="0.25">
      <c r="A8" s="125"/>
      <c r="B8" s="125" t="s">
        <v>3389</v>
      </c>
      <c r="C8" s="56" t="s">
        <v>3390</v>
      </c>
      <c r="D8" s="105" t="s">
        <v>454</v>
      </c>
      <c r="E8" s="105"/>
      <c r="F8" s="120"/>
      <c r="G8" s="123">
        <f>E8*F8</f>
        <v>0</v>
      </c>
      <c r="H8" s="211" t="s">
        <v>36</v>
      </c>
      <c r="I8" s="210" t="s">
        <v>3391</v>
      </c>
    </row>
    <row r="9" spans="1:9" x14ac:dyDescent="0.25">
      <c r="A9" s="125"/>
      <c r="B9" s="125" t="s">
        <v>3392</v>
      </c>
      <c r="C9" s="218" t="s">
        <v>3393</v>
      </c>
      <c r="D9" s="105" t="s">
        <v>560</v>
      </c>
      <c r="E9" s="105"/>
      <c r="F9" s="120"/>
      <c r="G9" s="123">
        <f>E9*F9</f>
        <v>0</v>
      </c>
      <c r="H9" s="193" t="s">
        <v>36</v>
      </c>
    </row>
    <row r="10" spans="1:9" ht="26.4" x14ac:dyDescent="0.25">
      <c r="A10" s="125"/>
      <c r="B10" s="125" t="s">
        <v>3394</v>
      </c>
      <c r="C10" s="56" t="s">
        <v>3395</v>
      </c>
      <c r="D10" s="105" t="s">
        <v>454</v>
      </c>
      <c r="E10" s="105"/>
      <c r="F10" s="120"/>
      <c r="G10" s="123">
        <f>E10*F10</f>
        <v>0</v>
      </c>
      <c r="H10" s="193" t="s">
        <v>36</v>
      </c>
    </row>
    <row r="11" spans="1:9" ht="26.4" x14ac:dyDescent="0.25">
      <c r="A11" s="125" t="s">
        <v>3396</v>
      </c>
      <c r="B11" s="125"/>
      <c r="C11" s="98" t="s">
        <v>3397</v>
      </c>
      <c r="D11" s="15"/>
      <c r="E11" s="15"/>
      <c r="F11" s="124"/>
      <c r="G11" s="123"/>
    </row>
    <row r="12" spans="1:9" ht="26.4" x14ac:dyDescent="0.25">
      <c r="A12" s="125"/>
      <c r="B12" s="125" t="s">
        <v>3398</v>
      </c>
      <c r="C12" s="218" t="s">
        <v>3399</v>
      </c>
      <c r="D12" s="105" t="s">
        <v>454</v>
      </c>
      <c r="E12" s="105"/>
      <c r="F12" s="120"/>
      <c r="G12" s="123">
        <f t="shared" ref="G12:G17" si="0">E12*F12</f>
        <v>0</v>
      </c>
      <c r="H12" s="193" t="s">
        <v>36</v>
      </c>
    </row>
    <row r="13" spans="1:9" ht="26.4" x14ac:dyDescent="0.25">
      <c r="A13" s="125"/>
      <c r="B13" s="125" t="s">
        <v>3400</v>
      </c>
      <c r="C13" s="218" t="s">
        <v>3401</v>
      </c>
      <c r="D13" s="105" t="s">
        <v>454</v>
      </c>
      <c r="E13" s="105"/>
      <c r="F13" s="120"/>
      <c r="G13" s="123">
        <f t="shared" si="0"/>
        <v>0</v>
      </c>
      <c r="H13" s="193" t="s">
        <v>36</v>
      </c>
    </row>
    <row r="14" spans="1:9" ht="26.4" x14ac:dyDescent="0.25">
      <c r="A14" s="125"/>
      <c r="B14" s="125" t="s">
        <v>3402</v>
      </c>
      <c r="C14" s="218" t="s">
        <v>3403</v>
      </c>
      <c r="D14" s="105" t="s">
        <v>454</v>
      </c>
      <c r="E14" s="105"/>
      <c r="F14" s="120"/>
      <c r="G14" s="123">
        <f t="shared" si="0"/>
        <v>0</v>
      </c>
      <c r="H14" s="193" t="s">
        <v>36</v>
      </c>
    </row>
    <row r="15" spans="1:9" ht="15.6" x14ac:dyDescent="0.25">
      <c r="A15" s="125"/>
      <c r="B15" s="125" t="s">
        <v>3404</v>
      </c>
      <c r="C15" s="218" t="s">
        <v>3405</v>
      </c>
      <c r="D15" s="105" t="s">
        <v>60</v>
      </c>
      <c r="E15" s="105"/>
      <c r="F15" s="120"/>
      <c r="G15" s="123">
        <f t="shared" si="0"/>
        <v>0</v>
      </c>
      <c r="I15" s="210" t="s">
        <v>3406</v>
      </c>
    </row>
    <row r="16" spans="1:9" ht="28.8" x14ac:dyDescent="0.25">
      <c r="A16" s="125" t="s">
        <v>3407</v>
      </c>
      <c r="B16" s="125"/>
      <c r="C16" s="98" t="s">
        <v>3408</v>
      </c>
      <c r="D16" s="144" t="s">
        <v>3214</v>
      </c>
      <c r="E16" s="105"/>
      <c r="F16" s="120"/>
      <c r="G16" s="123">
        <f t="shared" si="0"/>
        <v>0</v>
      </c>
    </row>
    <row r="17" spans="1:8" x14ac:dyDescent="0.25">
      <c r="A17" s="125" t="s">
        <v>3409</v>
      </c>
      <c r="B17" s="125"/>
      <c r="C17" s="98" t="s">
        <v>3410</v>
      </c>
      <c r="D17" s="105" t="s">
        <v>0</v>
      </c>
      <c r="E17" s="105"/>
      <c r="F17" s="120"/>
      <c r="G17" s="123">
        <f t="shared" si="0"/>
        <v>0</v>
      </c>
    </row>
    <row r="18" spans="1:8" x14ac:dyDescent="0.25">
      <c r="A18" s="125" t="s">
        <v>3411</v>
      </c>
      <c r="B18" s="125"/>
      <c r="C18" s="184" t="s">
        <v>3412</v>
      </c>
      <c r="D18" s="15"/>
      <c r="E18" s="15"/>
      <c r="F18" s="124"/>
      <c r="G18" s="123"/>
    </row>
    <row r="19" spans="1:8" ht="26.4" x14ac:dyDescent="0.25">
      <c r="A19" s="125"/>
      <c r="B19" s="125" t="s">
        <v>3413</v>
      </c>
      <c r="C19" s="218" t="s">
        <v>3414</v>
      </c>
      <c r="D19" s="105" t="s">
        <v>351</v>
      </c>
      <c r="E19" s="105"/>
      <c r="F19" s="120"/>
      <c r="G19" s="123">
        <f>E19*F19</f>
        <v>0</v>
      </c>
      <c r="H19" s="193" t="s">
        <v>36</v>
      </c>
    </row>
    <row r="20" spans="1:8" ht="26.4" x14ac:dyDescent="0.25">
      <c r="A20" s="125"/>
      <c r="B20" s="125" t="s">
        <v>3415</v>
      </c>
      <c r="C20" s="218" t="s">
        <v>3416</v>
      </c>
      <c r="D20" s="105" t="s">
        <v>0</v>
      </c>
      <c r="E20" s="105"/>
      <c r="F20" s="120"/>
      <c r="G20" s="123">
        <f>E20*F20</f>
        <v>0</v>
      </c>
      <c r="H20" s="193" t="s">
        <v>36</v>
      </c>
    </row>
    <row r="21" spans="1:8" ht="26.4" x14ac:dyDescent="0.25">
      <c r="A21" s="125"/>
      <c r="B21" s="125" t="s">
        <v>3417</v>
      </c>
      <c r="C21" s="218" t="s">
        <v>3418</v>
      </c>
      <c r="D21" s="105" t="s">
        <v>0</v>
      </c>
      <c r="E21" s="105"/>
      <c r="F21" s="120"/>
      <c r="G21" s="123">
        <f>E21*F21</f>
        <v>0</v>
      </c>
      <c r="H21" s="193" t="s">
        <v>36</v>
      </c>
    </row>
    <row r="22" spans="1:8" ht="26.4" x14ac:dyDescent="0.25">
      <c r="A22" s="125" t="s">
        <v>3419</v>
      </c>
      <c r="B22" s="125"/>
      <c r="C22" s="98" t="s">
        <v>3420</v>
      </c>
      <c r="D22" s="105" t="s">
        <v>0</v>
      </c>
      <c r="E22" s="105"/>
      <c r="F22" s="120"/>
      <c r="G22" s="123">
        <f>E22*F22</f>
        <v>0</v>
      </c>
      <c r="H22" s="193" t="s">
        <v>36</v>
      </c>
    </row>
    <row r="23" spans="1:8" x14ac:dyDescent="0.25">
      <c r="A23" s="125"/>
      <c r="B23" s="125"/>
      <c r="C23" s="98"/>
      <c r="D23" s="15"/>
      <c r="E23" s="15"/>
      <c r="F23" s="14"/>
      <c r="G23" s="123"/>
    </row>
    <row r="24" spans="1:8" x14ac:dyDescent="0.25">
      <c r="A24" s="125"/>
      <c r="B24" s="125"/>
      <c r="C24" s="103"/>
      <c r="D24" s="15"/>
      <c r="E24" s="15"/>
      <c r="F24" s="14"/>
      <c r="G24" s="123"/>
      <c r="H24" s="210" t="s">
        <v>130</v>
      </c>
    </row>
    <row r="25" spans="1:8" x14ac:dyDescent="0.25">
      <c r="A25" s="56"/>
      <c r="B25" s="56"/>
      <c r="C25" s="54"/>
      <c r="D25"/>
      <c r="E25" s="14"/>
      <c r="F25" s="14"/>
      <c r="G25" s="123"/>
    </row>
    <row r="26" spans="1:8" x14ac:dyDescent="0.25">
      <c r="A26" s="111" t="s">
        <v>131</v>
      </c>
      <c r="B26" s="111"/>
      <c r="C26" s="111"/>
      <c r="D26" s="115"/>
      <c r="E26" s="116"/>
      <c r="F26" s="116"/>
      <c r="G26" s="112">
        <f>SUM(G5:G25)</f>
        <v>0</v>
      </c>
    </row>
    <row r="1048302" spans="4:4" x14ac:dyDescent="0.25">
      <c r="D1048302"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4308-CC95-460C-93FB-13E72E15D07A}">
  <sheetPr>
    <pageSetUpPr fitToPage="1"/>
  </sheetPr>
  <dimension ref="A1:V1048323"/>
  <sheetViews>
    <sheetView view="pageBreakPreview" topLeftCell="A33" zoomScale="80" zoomScaleNormal="100" zoomScaleSheetLayoutView="80" workbookViewId="0">
      <selection activeCell="H47" sqref="H47"/>
    </sheetView>
  </sheetViews>
  <sheetFormatPr defaultRowHeight="13.2" x14ac:dyDescent="0.25"/>
  <cols>
    <col min="1" max="1" width="9.33203125" style="38" customWidth="1"/>
    <col min="2" max="2" width="12" style="38" customWidth="1"/>
    <col min="3" max="3" width="3.6640625" style="38" customWidth="1"/>
    <col min="4" max="4" width="40.6640625" style="38" customWidth="1"/>
    <col min="5" max="5" width="25.5546875" style="38" bestFit="1" customWidth="1"/>
    <col min="6" max="6" width="18" style="38" customWidth="1"/>
    <col min="7"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3421</v>
      </c>
      <c r="B1" s="1082" t="str">
        <f>'C13.1'!B1</f>
        <v>ACSA - BFIA 8202/2026  
FOR: CONTRACTOR APPOINTMENT FOR THE CONSTRUCTION OF UNDERGROUND MAIN WATER LINE AND REHABILITATION OF SERVICE ROADS AT BRAM FISCHER INTERNATIONAL AIRPORT FOR A PERIOD OF 12 MONTHS</v>
      </c>
      <c r="C1" s="1082"/>
      <c r="D1" s="1082"/>
      <c r="E1" s="1082" t="s">
        <v>3422</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idden="1" x14ac:dyDescent="0.25">
      <c r="A5" s="125" t="s">
        <v>3423</v>
      </c>
      <c r="B5" s="125"/>
      <c r="C5" s="126"/>
      <c r="D5" s="98" t="s">
        <v>3424</v>
      </c>
      <c r="E5" s="15"/>
      <c r="F5" s="15"/>
      <c r="G5" s="15"/>
      <c r="H5" s="122"/>
    </row>
    <row r="6" spans="1:9" hidden="1" x14ac:dyDescent="0.25">
      <c r="A6" s="125"/>
      <c r="B6" s="125" t="s">
        <v>3425</v>
      </c>
      <c r="C6" s="126"/>
      <c r="D6" s="56" t="s">
        <v>3426</v>
      </c>
      <c r="E6" s="105" t="s">
        <v>41</v>
      </c>
      <c r="F6" s="15" t="s">
        <v>42</v>
      </c>
      <c r="G6" s="15" t="s">
        <v>43</v>
      </c>
      <c r="H6" s="121"/>
    </row>
    <row r="7" spans="1:9" hidden="1" x14ac:dyDescent="0.25">
      <c r="A7" s="125"/>
      <c r="B7" s="125" t="s">
        <v>3427</v>
      </c>
      <c r="C7" s="126"/>
      <c r="D7" s="56" t="s">
        <v>3428</v>
      </c>
      <c r="E7" s="105" t="s">
        <v>41</v>
      </c>
      <c r="F7" s="15" t="s">
        <v>42</v>
      </c>
      <c r="G7" s="15" t="s">
        <v>43</v>
      </c>
      <c r="H7" s="121"/>
    </row>
    <row r="8" spans="1:9" hidden="1" x14ac:dyDescent="0.25">
      <c r="A8" s="125"/>
      <c r="B8" s="125" t="s">
        <v>3429</v>
      </c>
      <c r="C8" s="126"/>
      <c r="D8" s="56" t="s">
        <v>3430</v>
      </c>
      <c r="E8" s="105" t="s">
        <v>41</v>
      </c>
      <c r="F8" s="15" t="s">
        <v>42</v>
      </c>
      <c r="G8" s="15" t="s">
        <v>43</v>
      </c>
      <c r="H8" s="121"/>
    </row>
    <row r="9" spans="1:9" ht="15.6" hidden="1" x14ac:dyDescent="0.25">
      <c r="A9" s="125" t="s">
        <v>3431</v>
      </c>
      <c r="B9" s="125"/>
      <c r="C9" s="126"/>
      <c r="D9" s="98" t="s">
        <v>3432</v>
      </c>
      <c r="E9" s="105" t="s">
        <v>60</v>
      </c>
      <c r="F9" s="105"/>
      <c r="G9" s="120"/>
      <c r="H9" s="123">
        <f>F9*G9</f>
        <v>0</v>
      </c>
    </row>
    <row r="10" spans="1:9" ht="15.6" hidden="1" x14ac:dyDescent="0.25">
      <c r="A10" s="125" t="s">
        <v>3433</v>
      </c>
      <c r="B10" s="125"/>
      <c r="C10" s="126"/>
      <c r="D10" s="98" t="s">
        <v>3434</v>
      </c>
      <c r="E10" s="105" t="s">
        <v>60</v>
      </c>
      <c r="F10" s="105"/>
      <c r="G10" s="120"/>
      <c r="H10" s="123">
        <f>F10*G10</f>
        <v>0</v>
      </c>
    </row>
    <row r="11" spans="1:9" hidden="1" x14ac:dyDescent="0.25">
      <c r="A11" s="125" t="s">
        <v>3435</v>
      </c>
      <c r="B11" s="125"/>
      <c r="C11" s="126"/>
      <c r="D11" s="98" t="s">
        <v>3436</v>
      </c>
      <c r="E11" s="132"/>
      <c r="F11" s="15"/>
      <c r="G11" s="124"/>
      <c r="H11" s="123"/>
    </row>
    <row r="12" spans="1:9" hidden="1" x14ac:dyDescent="0.25">
      <c r="A12" s="125"/>
      <c r="B12" s="125" t="s">
        <v>3437</v>
      </c>
      <c r="C12" s="126"/>
      <c r="D12" s="56" t="s">
        <v>2086</v>
      </c>
      <c r="E12" s="105" t="s">
        <v>619</v>
      </c>
      <c r="F12" s="105"/>
      <c r="G12" s="120"/>
      <c r="H12" s="123">
        <f t="shared" ref="H12:H18" si="0">F12*G12</f>
        <v>0</v>
      </c>
    </row>
    <row r="13" spans="1:9" hidden="1" x14ac:dyDescent="0.25">
      <c r="A13" s="125"/>
      <c r="B13" s="125" t="s">
        <v>3438</v>
      </c>
      <c r="C13" s="126"/>
      <c r="D13" s="56" t="s">
        <v>2087</v>
      </c>
      <c r="E13" s="105" t="s">
        <v>619</v>
      </c>
      <c r="F13" s="105"/>
      <c r="G13" s="120"/>
      <c r="H13" s="123">
        <f t="shared" si="0"/>
        <v>0</v>
      </c>
    </row>
    <row r="14" spans="1:9" ht="26.4" hidden="1" x14ac:dyDescent="0.25">
      <c r="A14" s="125" t="s">
        <v>3439</v>
      </c>
      <c r="B14" s="125"/>
      <c r="C14" s="126"/>
      <c r="D14" s="98" t="s">
        <v>3440</v>
      </c>
      <c r="E14" s="105" t="s">
        <v>454</v>
      </c>
      <c r="F14" s="105"/>
      <c r="G14" s="120"/>
      <c r="H14" s="123">
        <f t="shared" si="0"/>
        <v>0</v>
      </c>
    </row>
    <row r="15" spans="1:9" ht="26.4" hidden="1" x14ac:dyDescent="0.25">
      <c r="A15" s="125" t="s">
        <v>3441</v>
      </c>
      <c r="B15" s="125"/>
      <c r="C15" s="126"/>
      <c r="D15" s="184" t="s">
        <v>3442</v>
      </c>
      <c r="E15" s="105" t="s">
        <v>0</v>
      </c>
      <c r="F15" s="105"/>
      <c r="G15" s="120"/>
      <c r="H15" s="123">
        <f t="shared" si="0"/>
        <v>0</v>
      </c>
      <c r="I15" s="193" t="s">
        <v>36</v>
      </c>
    </row>
    <row r="16" spans="1:9" ht="26.4" hidden="1" x14ac:dyDescent="0.25">
      <c r="A16" s="125" t="s">
        <v>3443</v>
      </c>
      <c r="B16" s="125"/>
      <c r="C16" s="126"/>
      <c r="D16" s="184" t="s">
        <v>3444</v>
      </c>
      <c r="E16" s="105" t="s">
        <v>454</v>
      </c>
      <c r="F16" s="105"/>
      <c r="G16" s="120"/>
      <c r="H16" s="123">
        <f t="shared" si="0"/>
        <v>0</v>
      </c>
      <c r="I16" s="193" t="s">
        <v>36</v>
      </c>
    </row>
    <row r="17" spans="1:17" ht="26.4" hidden="1" x14ac:dyDescent="0.25">
      <c r="A17" s="125" t="s">
        <v>3445</v>
      </c>
      <c r="B17" s="125"/>
      <c r="C17" s="126"/>
      <c r="D17" s="188" t="s">
        <v>3446</v>
      </c>
      <c r="E17" s="105" t="s">
        <v>0</v>
      </c>
      <c r="F17" s="105"/>
      <c r="G17" s="120"/>
      <c r="H17" s="123">
        <f t="shared" si="0"/>
        <v>0</v>
      </c>
      <c r="I17" s="193" t="s">
        <v>36</v>
      </c>
    </row>
    <row r="18" spans="1:17" ht="26.4" hidden="1" x14ac:dyDescent="0.25">
      <c r="A18" s="125" t="s">
        <v>3447</v>
      </c>
      <c r="B18" s="125"/>
      <c r="C18" s="126"/>
      <c r="D18" s="98" t="s">
        <v>3448</v>
      </c>
      <c r="E18" s="105" t="s">
        <v>454</v>
      </c>
      <c r="F18" s="105"/>
      <c r="G18" s="120"/>
      <c r="H18" s="123">
        <f t="shared" si="0"/>
        <v>0</v>
      </c>
    </row>
    <row r="19" spans="1:17" hidden="1" x14ac:dyDescent="0.25">
      <c r="A19" s="125" t="s">
        <v>3449</v>
      </c>
      <c r="B19" s="125"/>
      <c r="C19" s="126"/>
      <c r="D19" s="98" t="s">
        <v>3450</v>
      </c>
      <c r="E19" s="132"/>
      <c r="F19" s="15"/>
      <c r="G19" s="124"/>
      <c r="H19" s="123"/>
    </row>
    <row r="20" spans="1:17" hidden="1" x14ac:dyDescent="0.25">
      <c r="A20" s="125"/>
      <c r="B20" s="125" t="s">
        <v>3451</v>
      </c>
      <c r="C20" s="126"/>
      <c r="D20" s="56" t="s">
        <v>3452</v>
      </c>
      <c r="E20" s="105" t="s">
        <v>351</v>
      </c>
      <c r="F20" s="105"/>
      <c r="G20" s="120"/>
      <c r="H20" s="123">
        <f>F20*G20</f>
        <v>0</v>
      </c>
    </row>
    <row r="21" spans="1:17" hidden="1" x14ac:dyDescent="0.25">
      <c r="A21" s="125"/>
      <c r="B21" s="125" t="s">
        <v>3453</v>
      </c>
      <c r="C21" s="126"/>
      <c r="D21" s="56" t="s">
        <v>3454</v>
      </c>
      <c r="E21" s="105" t="s">
        <v>0</v>
      </c>
      <c r="F21" s="105"/>
      <c r="G21" s="120"/>
      <c r="H21" s="123">
        <f>F21*G21</f>
        <v>0</v>
      </c>
    </row>
    <row r="22" spans="1:17" x14ac:dyDescent="0.25">
      <c r="A22" s="125" t="s">
        <v>3455</v>
      </c>
      <c r="B22" s="125"/>
      <c r="C22" s="126" t="s">
        <v>86</v>
      </c>
      <c r="D22" s="188" t="s">
        <v>3456</v>
      </c>
      <c r="E22" s="105" t="s">
        <v>41</v>
      </c>
      <c r="F22" s="105">
        <v>1</v>
      </c>
      <c r="G22" s="228">
        <v>150000</v>
      </c>
      <c r="H22" s="123">
        <f>F22*G22</f>
        <v>150000</v>
      </c>
      <c r="I22" s="193" t="s">
        <v>36</v>
      </c>
    </row>
    <row r="23" spans="1:17" ht="26.4" x14ac:dyDescent="0.25">
      <c r="A23" s="125"/>
      <c r="B23" s="125"/>
      <c r="C23" s="126" t="s">
        <v>89</v>
      </c>
      <c r="D23" s="188" t="s">
        <v>3457</v>
      </c>
      <c r="E23" s="105" t="s">
        <v>60</v>
      </c>
      <c r="F23" s="105">
        <v>3000</v>
      </c>
      <c r="G23" s="228">
        <v>350</v>
      </c>
      <c r="H23" s="123">
        <f>F23*G23</f>
        <v>1050000</v>
      </c>
      <c r="I23" s="193"/>
    </row>
    <row r="24" spans="1:17" x14ac:dyDescent="0.25">
      <c r="A24" s="125" t="s">
        <v>3458</v>
      </c>
      <c r="B24" s="125"/>
      <c r="C24" s="126"/>
      <c r="D24" s="184" t="s">
        <v>3459</v>
      </c>
      <c r="E24" s="15"/>
      <c r="F24" s="15"/>
      <c r="G24" s="124"/>
      <c r="H24" s="123"/>
      <c r="I24" s="193" t="s">
        <v>36</v>
      </c>
    </row>
    <row r="25" spans="1:17" ht="15.6" x14ac:dyDescent="0.25">
      <c r="A25" s="125"/>
      <c r="B25" s="125" t="s">
        <v>3460</v>
      </c>
      <c r="C25" s="126"/>
      <c r="D25" s="56" t="s">
        <v>3461</v>
      </c>
      <c r="E25" s="105" t="s">
        <v>454</v>
      </c>
      <c r="F25" s="105"/>
      <c r="G25" s="120"/>
      <c r="H25" s="123">
        <f>F25*G25</f>
        <v>0</v>
      </c>
    </row>
    <row r="26" spans="1:17" ht="15.6" x14ac:dyDescent="0.25">
      <c r="A26" s="125"/>
      <c r="B26" s="125" t="s">
        <v>3462</v>
      </c>
      <c r="C26" s="126"/>
      <c r="D26" s="56" t="s">
        <v>3428</v>
      </c>
      <c r="E26" s="105" t="s">
        <v>454</v>
      </c>
      <c r="F26" s="105"/>
      <c r="G26" s="120"/>
      <c r="H26" s="123">
        <f>F26*G26</f>
        <v>0</v>
      </c>
    </row>
    <row r="27" spans="1:17" ht="15.6" x14ac:dyDescent="0.25">
      <c r="A27" s="77"/>
      <c r="B27" s="125" t="s">
        <v>3463</v>
      </c>
      <c r="C27" s="126"/>
      <c r="D27" s="56" t="s">
        <v>3430</v>
      </c>
      <c r="E27" s="105" t="s">
        <v>454</v>
      </c>
      <c r="F27" s="105"/>
      <c r="G27" s="120"/>
      <c r="H27" s="123">
        <f>F27*G27</f>
        <v>0</v>
      </c>
    </row>
    <row r="28" spans="1:17" x14ac:dyDescent="0.25">
      <c r="A28" s="125" t="s">
        <v>3464</v>
      </c>
      <c r="B28" s="125"/>
      <c r="C28" s="126"/>
      <c r="D28" s="184" t="s">
        <v>3465</v>
      </c>
      <c r="E28" s="105" t="s">
        <v>351</v>
      </c>
      <c r="F28" s="105"/>
      <c r="G28" s="120"/>
      <c r="H28" s="123">
        <f>F28*G28</f>
        <v>0</v>
      </c>
      <c r="I28" s="193" t="s">
        <v>36</v>
      </c>
    </row>
    <row r="29" spans="1:17" x14ac:dyDescent="0.25">
      <c r="A29" s="125" t="s">
        <v>3466</v>
      </c>
      <c r="B29" s="125"/>
      <c r="C29" s="126"/>
      <c r="D29" s="82" t="s">
        <v>2771</v>
      </c>
      <c r="E29" s="15"/>
      <c r="F29" s="15"/>
      <c r="G29" s="124"/>
      <c r="H29" s="123"/>
    </row>
    <row r="30" spans="1:17" ht="26.4" x14ac:dyDescent="0.25">
      <c r="A30" s="125"/>
      <c r="B30" s="125" t="s">
        <v>3467</v>
      </c>
      <c r="C30" s="126"/>
      <c r="D30" s="53" t="s">
        <v>2773</v>
      </c>
      <c r="E30" s="15"/>
      <c r="F30" s="15"/>
      <c r="G30" s="124"/>
      <c r="H30" s="123"/>
    </row>
    <row r="31" spans="1:17" ht="15.6" x14ac:dyDescent="0.25">
      <c r="A31" s="125"/>
      <c r="B31" s="125"/>
      <c r="C31" s="126" t="s">
        <v>86</v>
      </c>
      <c r="D31" s="53" t="s">
        <v>971</v>
      </c>
      <c r="E31" s="105" t="s">
        <v>60</v>
      </c>
      <c r="F31" s="105">
        <v>850</v>
      </c>
      <c r="G31" s="229">
        <v>90</v>
      </c>
      <c r="H31" s="123">
        <f t="shared" ref="H31:H37" si="1">F31*G31</f>
        <v>76500</v>
      </c>
      <c r="K31" s="38">
        <f>100*1.5*4</f>
        <v>600</v>
      </c>
    </row>
    <row r="32" spans="1:17" ht="15.6" x14ac:dyDescent="0.25">
      <c r="A32" s="125"/>
      <c r="B32" s="125"/>
      <c r="C32" s="126" t="s">
        <v>89</v>
      </c>
      <c r="D32" s="53" t="s">
        <v>972</v>
      </c>
      <c r="E32" s="105" t="s">
        <v>60</v>
      </c>
      <c r="F32" s="105">
        <v>700</v>
      </c>
      <c r="G32" s="229">
        <v>105</v>
      </c>
      <c r="H32" s="123">
        <f t="shared" si="1"/>
        <v>73500</v>
      </c>
      <c r="N32" s="38">
        <v>1</v>
      </c>
      <c r="O32" s="38">
        <v>1</v>
      </c>
      <c r="P32" s="38">
        <v>125</v>
      </c>
      <c r="Q32" s="38">
        <f>N32*O32*P32</f>
        <v>125</v>
      </c>
    </row>
    <row r="33" spans="1:22" ht="15.6" x14ac:dyDescent="0.25">
      <c r="A33" s="125"/>
      <c r="B33" s="125"/>
      <c r="C33" s="126" t="s">
        <v>17</v>
      </c>
      <c r="D33" s="53" t="s">
        <v>973</v>
      </c>
      <c r="E33" s="105" t="s">
        <v>60</v>
      </c>
      <c r="F33" s="105"/>
      <c r="G33" s="120"/>
      <c r="H33" s="123">
        <f t="shared" si="1"/>
        <v>0</v>
      </c>
      <c r="I33" s="193" t="s">
        <v>36</v>
      </c>
      <c r="N33" s="38">
        <v>1</v>
      </c>
      <c r="O33" s="38">
        <v>1.5</v>
      </c>
      <c r="P33" s="38">
        <v>125</v>
      </c>
      <c r="Q33" s="38">
        <f t="shared" ref="Q33:Q36" si="2">N33*O33*P33</f>
        <v>187.5</v>
      </c>
    </row>
    <row r="34" spans="1:22" ht="26.4" x14ac:dyDescent="0.25">
      <c r="A34" s="125"/>
      <c r="B34" s="125" t="s">
        <v>3468</v>
      </c>
      <c r="C34" s="126"/>
      <c r="D34" s="53" t="s">
        <v>2776</v>
      </c>
      <c r="E34" s="105" t="s">
        <v>60</v>
      </c>
      <c r="F34" s="105"/>
      <c r="G34" s="120"/>
      <c r="H34" s="123">
        <f t="shared" si="1"/>
        <v>0</v>
      </c>
      <c r="N34" s="38">
        <v>1</v>
      </c>
      <c r="O34" s="38">
        <v>2</v>
      </c>
      <c r="P34" s="38">
        <v>125</v>
      </c>
      <c r="Q34" s="38">
        <f t="shared" si="2"/>
        <v>250</v>
      </c>
    </row>
    <row r="35" spans="1:22" ht="39.6" x14ac:dyDescent="0.25">
      <c r="A35" s="125"/>
      <c r="B35" s="125" t="s">
        <v>3469</v>
      </c>
      <c r="C35" s="126"/>
      <c r="D35" s="102" t="s">
        <v>3470</v>
      </c>
      <c r="E35" s="105" t="s">
        <v>60</v>
      </c>
      <c r="F35" s="105"/>
      <c r="G35" s="120"/>
      <c r="H35" s="123">
        <f t="shared" si="1"/>
        <v>0</v>
      </c>
      <c r="N35" s="38">
        <v>1</v>
      </c>
      <c r="O35" s="38">
        <v>2.5</v>
      </c>
      <c r="P35" s="38">
        <v>125</v>
      </c>
      <c r="Q35" s="38">
        <f t="shared" si="2"/>
        <v>312.5</v>
      </c>
    </row>
    <row r="36" spans="1:22" ht="39.6" x14ac:dyDescent="0.25">
      <c r="A36" s="125"/>
      <c r="B36" s="125" t="s">
        <v>3471</v>
      </c>
      <c r="C36" s="126"/>
      <c r="D36" s="102" t="s">
        <v>3472</v>
      </c>
      <c r="E36" s="105" t="s">
        <v>60</v>
      </c>
      <c r="F36" s="105"/>
      <c r="G36" s="120"/>
      <c r="H36" s="123">
        <f t="shared" si="1"/>
        <v>0</v>
      </c>
      <c r="N36" s="38">
        <v>1.4</v>
      </c>
      <c r="O36" s="38">
        <v>4</v>
      </c>
      <c r="P36" s="38">
        <v>125</v>
      </c>
      <c r="Q36" s="38">
        <f t="shared" si="2"/>
        <v>700</v>
      </c>
    </row>
    <row r="37" spans="1:22" ht="26.4" x14ac:dyDescent="0.25">
      <c r="A37" s="125" t="s">
        <v>3473</v>
      </c>
      <c r="B37" s="125"/>
      <c r="C37" s="126"/>
      <c r="D37" s="82" t="s">
        <v>3474</v>
      </c>
      <c r="E37" s="105" t="s">
        <v>454</v>
      </c>
      <c r="F37" s="105">
        <v>400</v>
      </c>
      <c r="G37" s="228">
        <v>1250</v>
      </c>
      <c r="H37" s="123">
        <f t="shared" si="1"/>
        <v>500000</v>
      </c>
      <c r="K37" s="38">
        <f>100*4</f>
        <v>400</v>
      </c>
      <c r="Q37" s="38">
        <f>SUM(Q32:Q36)</f>
        <v>1575</v>
      </c>
      <c r="S37" s="38">
        <v>1.5</v>
      </c>
      <c r="T37" s="38">
        <v>100</v>
      </c>
      <c r="U37" s="38">
        <v>5</v>
      </c>
      <c r="V37" s="38">
        <f>S37*T37*U37</f>
        <v>750</v>
      </c>
    </row>
    <row r="38" spans="1:22" x14ac:dyDescent="0.25">
      <c r="A38" s="125" t="s">
        <v>3475</v>
      </c>
      <c r="B38" s="125"/>
      <c r="C38" s="126"/>
      <c r="D38" s="82" t="s">
        <v>3476</v>
      </c>
      <c r="E38" s="15"/>
      <c r="F38" s="15"/>
      <c r="G38" s="124"/>
      <c r="H38" s="123"/>
    </row>
    <row r="39" spans="1:22" ht="15.6" x14ac:dyDescent="0.25">
      <c r="A39" s="125"/>
      <c r="B39" s="125" t="s">
        <v>3477</v>
      </c>
      <c r="C39" s="126"/>
      <c r="D39" s="221" t="s">
        <v>3478</v>
      </c>
      <c r="E39" s="105" t="s">
        <v>60</v>
      </c>
      <c r="F39" s="105"/>
      <c r="G39" s="229"/>
      <c r="H39" s="123">
        <f t="shared" ref="H39:H44" si="3">F39*G39</f>
        <v>0</v>
      </c>
      <c r="I39" s="193" t="s">
        <v>36</v>
      </c>
      <c r="N39" s="38">
        <v>5.4</v>
      </c>
      <c r="O39" s="38">
        <v>100</v>
      </c>
      <c r="P39" s="38">
        <v>1</v>
      </c>
      <c r="Q39" s="38">
        <f t="shared" ref="Q39:Q40" si="4">N39*O39*P39</f>
        <v>540</v>
      </c>
      <c r="S39" s="38">
        <v>1.25</v>
      </c>
      <c r="T39" s="38">
        <v>100</v>
      </c>
      <c r="U39" s="38">
        <v>5</v>
      </c>
      <c r="V39" s="38">
        <f>S39*T39*U39</f>
        <v>625</v>
      </c>
    </row>
    <row r="40" spans="1:22" ht="26.4" x14ac:dyDescent="0.25">
      <c r="A40" s="125"/>
      <c r="B40" s="125" t="s">
        <v>3479</v>
      </c>
      <c r="C40" s="126"/>
      <c r="D40" s="221" t="s">
        <v>3480</v>
      </c>
      <c r="E40" s="105" t="s">
        <v>60</v>
      </c>
      <c r="F40" s="105">
        <v>1600</v>
      </c>
      <c r="G40" s="227">
        <v>1300</v>
      </c>
      <c r="H40" s="123">
        <f t="shared" si="3"/>
        <v>2080000</v>
      </c>
      <c r="I40" s="193" t="s">
        <v>36</v>
      </c>
      <c r="N40" s="38">
        <v>4</v>
      </c>
      <c r="O40" s="38">
        <v>100</v>
      </c>
      <c r="P40" s="38">
        <v>1</v>
      </c>
      <c r="Q40" s="38">
        <f t="shared" si="4"/>
        <v>400</v>
      </c>
    </row>
    <row r="41" spans="1:22" ht="26.4" x14ac:dyDescent="0.25">
      <c r="A41" s="125"/>
      <c r="B41" s="125" t="s">
        <v>3481</v>
      </c>
      <c r="C41" s="126"/>
      <c r="D41" s="221" t="s">
        <v>3482</v>
      </c>
      <c r="E41" s="105" t="s">
        <v>60</v>
      </c>
      <c r="F41" s="105"/>
      <c r="G41" s="229"/>
      <c r="H41" s="123">
        <f t="shared" si="3"/>
        <v>0</v>
      </c>
      <c r="I41" s="193" t="s">
        <v>36</v>
      </c>
    </row>
    <row r="42" spans="1:22" ht="26.4" x14ac:dyDescent="0.25">
      <c r="A42" s="125"/>
      <c r="B42" s="125" t="s">
        <v>3483</v>
      </c>
      <c r="C42" s="126"/>
      <c r="D42" s="221" t="s">
        <v>3484</v>
      </c>
      <c r="E42" s="105" t="s">
        <v>60</v>
      </c>
      <c r="F42" s="105">
        <v>300</v>
      </c>
      <c r="G42" s="227">
        <v>1500</v>
      </c>
      <c r="H42" s="123">
        <f t="shared" si="3"/>
        <v>450000</v>
      </c>
      <c r="I42" s="193" t="s">
        <v>36</v>
      </c>
    </row>
    <row r="43" spans="1:22" ht="26.4" x14ac:dyDescent="0.25">
      <c r="A43" s="125" t="s">
        <v>3485</v>
      </c>
      <c r="B43" s="125"/>
      <c r="C43" s="126" t="s">
        <v>86</v>
      </c>
      <c r="D43" s="185" t="s">
        <v>3486</v>
      </c>
      <c r="E43" s="105" t="s">
        <v>454</v>
      </c>
      <c r="F43" s="105">
        <v>4500</v>
      </c>
      <c r="G43" s="228">
        <v>45</v>
      </c>
      <c r="H43" s="123">
        <f t="shared" si="3"/>
        <v>202500</v>
      </c>
      <c r="I43" s="193" t="s">
        <v>36</v>
      </c>
    </row>
    <row r="44" spans="1:22" ht="15.6" x14ac:dyDescent="0.25">
      <c r="A44" s="125"/>
      <c r="B44" s="125"/>
      <c r="C44" s="126" t="s">
        <v>89</v>
      </c>
      <c r="D44" s="141" t="s">
        <v>2790</v>
      </c>
      <c r="E44" s="105" t="s">
        <v>454</v>
      </c>
      <c r="F44" s="105">
        <v>3500</v>
      </c>
      <c r="G44" s="227">
        <v>17</v>
      </c>
      <c r="H44" s="123">
        <f t="shared" si="3"/>
        <v>59500</v>
      </c>
    </row>
    <row r="45" spans="1:22" x14ac:dyDescent="0.25">
      <c r="A45" s="125"/>
      <c r="B45" s="125"/>
      <c r="C45" s="126"/>
      <c r="D45" s="101"/>
      <c r="E45" s="15"/>
      <c r="F45" s="15"/>
      <c r="G45" s="124"/>
      <c r="H45" s="123"/>
      <c r="I45" s="210" t="s">
        <v>130</v>
      </c>
    </row>
    <row r="46" spans="1:22" x14ac:dyDescent="0.25">
      <c r="A46" s="56"/>
      <c r="B46" s="56"/>
      <c r="C46" s="105"/>
      <c r="D46" s="54"/>
      <c r="E46"/>
      <c r="F46" s="15"/>
      <c r="G46" s="124"/>
      <c r="H46" s="123"/>
    </row>
    <row r="47" spans="1:22" x14ac:dyDescent="0.25">
      <c r="A47" s="111" t="s">
        <v>131</v>
      </c>
      <c r="B47" s="111"/>
      <c r="C47" s="111"/>
      <c r="D47" s="111"/>
      <c r="E47" s="115"/>
      <c r="F47" s="118"/>
      <c r="G47" s="130"/>
      <c r="H47" s="112"/>
    </row>
    <row r="1048323" spans="5:5" x14ac:dyDescent="0.25">
      <c r="E1048323" s="48"/>
    </row>
  </sheetData>
  <mergeCells count="2">
    <mergeCell ref="E1:H1"/>
    <mergeCell ref="B1:D1"/>
  </mergeCells>
  <phoneticPr fontId="10" type="noConversion"/>
  <pageMargins left="0.75" right="0.75" top="1" bottom="1" header="0.5" footer="0.5"/>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0FFF-38D0-4464-9E9D-590067E2C5CA}">
  <dimension ref="A1:H1048458"/>
  <sheetViews>
    <sheetView view="pageBreakPreview" topLeftCell="A15" zoomScaleNormal="100" zoomScaleSheetLayoutView="100" workbookViewId="0">
      <selection activeCell="D14" sqref="D14"/>
    </sheetView>
  </sheetViews>
  <sheetFormatPr defaultRowHeight="13.2" x14ac:dyDescent="0.25"/>
  <cols>
    <col min="1" max="1" width="9.33203125" style="38" customWidth="1"/>
    <col min="2" max="2" width="9" style="38" bestFit="1" customWidth="1"/>
    <col min="3" max="3" width="40.6640625" style="38" customWidth="1"/>
    <col min="4" max="4" width="17.44140625" style="38" bestFit="1" customWidth="1"/>
    <col min="5" max="7" width="20.6640625" style="38" customWidth="1"/>
    <col min="8" max="256" width="8.6640625" style="38"/>
    <col min="257" max="257" width="9.33203125" style="38" customWidth="1"/>
    <col min="258" max="258" width="6.6640625" style="38" customWidth="1"/>
    <col min="259" max="259" width="40.6640625" style="38" customWidth="1"/>
    <col min="260" max="263" width="9.33203125" style="38" customWidth="1"/>
    <col min="264" max="512" width="8.6640625" style="38"/>
    <col min="513" max="513" width="9.33203125" style="38" customWidth="1"/>
    <col min="514" max="514" width="6.6640625" style="38" customWidth="1"/>
    <col min="515" max="515" width="40.6640625" style="38" customWidth="1"/>
    <col min="516" max="519" width="9.33203125" style="38" customWidth="1"/>
    <col min="520" max="768" width="8.6640625" style="38"/>
    <col min="769" max="769" width="9.33203125" style="38" customWidth="1"/>
    <col min="770" max="770" width="6.6640625" style="38" customWidth="1"/>
    <col min="771" max="771" width="40.6640625" style="38" customWidth="1"/>
    <col min="772" max="775" width="9.33203125" style="38" customWidth="1"/>
    <col min="776" max="1024" width="8.6640625" style="38"/>
    <col min="1025" max="1025" width="9.33203125" style="38" customWidth="1"/>
    <col min="1026" max="1026" width="6.6640625" style="38" customWidth="1"/>
    <col min="1027" max="1027" width="40.6640625" style="38" customWidth="1"/>
    <col min="1028" max="1031" width="9.33203125" style="38" customWidth="1"/>
    <col min="1032" max="1280" width="8.6640625" style="38"/>
    <col min="1281" max="1281" width="9.33203125" style="38" customWidth="1"/>
    <col min="1282" max="1282" width="6.6640625" style="38" customWidth="1"/>
    <col min="1283" max="1283" width="40.6640625" style="38" customWidth="1"/>
    <col min="1284" max="1287" width="9.33203125" style="38" customWidth="1"/>
    <col min="1288" max="1536" width="8.6640625" style="38"/>
    <col min="1537" max="1537" width="9.33203125" style="38" customWidth="1"/>
    <col min="1538" max="1538" width="6.6640625" style="38" customWidth="1"/>
    <col min="1539" max="1539" width="40.6640625" style="38" customWidth="1"/>
    <col min="1540" max="1543" width="9.33203125" style="38" customWidth="1"/>
    <col min="1544" max="1792" width="8.6640625" style="38"/>
    <col min="1793" max="1793" width="9.33203125" style="38" customWidth="1"/>
    <col min="1794" max="1794" width="6.6640625" style="38" customWidth="1"/>
    <col min="1795" max="1795" width="40.6640625" style="38" customWidth="1"/>
    <col min="1796" max="1799" width="9.33203125" style="38" customWidth="1"/>
    <col min="1800" max="2048" width="8.6640625" style="38"/>
    <col min="2049" max="2049" width="9.33203125" style="38" customWidth="1"/>
    <col min="2050" max="2050" width="6.6640625" style="38" customWidth="1"/>
    <col min="2051" max="2051" width="40.6640625" style="38" customWidth="1"/>
    <col min="2052" max="2055" width="9.33203125" style="38" customWidth="1"/>
    <col min="2056" max="2304" width="8.6640625" style="38"/>
    <col min="2305" max="2305" width="9.33203125" style="38" customWidth="1"/>
    <col min="2306" max="2306" width="6.6640625" style="38" customWidth="1"/>
    <col min="2307" max="2307" width="40.6640625" style="38" customWidth="1"/>
    <col min="2308" max="2311" width="9.33203125" style="38" customWidth="1"/>
    <col min="2312" max="2560" width="8.6640625" style="38"/>
    <col min="2561" max="2561" width="9.33203125" style="38" customWidth="1"/>
    <col min="2562" max="2562" width="6.6640625" style="38" customWidth="1"/>
    <col min="2563" max="2563" width="40.6640625" style="38" customWidth="1"/>
    <col min="2564" max="2567" width="9.33203125" style="38" customWidth="1"/>
    <col min="2568" max="2816" width="8.6640625" style="38"/>
    <col min="2817" max="2817" width="9.33203125" style="38" customWidth="1"/>
    <col min="2818" max="2818" width="6.6640625" style="38" customWidth="1"/>
    <col min="2819" max="2819" width="40.6640625" style="38" customWidth="1"/>
    <col min="2820" max="2823" width="9.33203125" style="38" customWidth="1"/>
    <col min="2824" max="3072" width="8.6640625" style="38"/>
    <col min="3073" max="3073" width="9.33203125" style="38" customWidth="1"/>
    <col min="3074" max="3074" width="6.6640625" style="38" customWidth="1"/>
    <col min="3075" max="3075" width="40.6640625" style="38" customWidth="1"/>
    <col min="3076" max="3079" width="9.33203125" style="38" customWidth="1"/>
    <col min="3080" max="3328" width="8.6640625" style="38"/>
    <col min="3329" max="3329" width="9.33203125" style="38" customWidth="1"/>
    <col min="3330" max="3330" width="6.6640625" style="38" customWidth="1"/>
    <col min="3331" max="3331" width="40.6640625" style="38" customWidth="1"/>
    <col min="3332" max="3335" width="9.33203125" style="38" customWidth="1"/>
    <col min="3336" max="3584" width="8.6640625" style="38"/>
    <col min="3585" max="3585" width="9.33203125" style="38" customWidth="1"/>
    <col min="3586" max="3586" width="6.6640625" style="38" customWidth="1"/>
    <col min="3587" max="3587" width="40.6640625" style="38" customWidth="1"/>
    <col min="3588" max="3591" width="9.33203125" style="38" customWidth="1"/>
    <col min="3592" max="3840" width="8.6640625" style="38"/>
    <col min="3841" max="3841" width="9.33203125" style="38" customWidth="1"/>
    <col min="3842" max="3842" width="6.6640625" style="38" customWidth="1"/>
    <col min="3843" max="3843" width="40.6640625" style="38" customWidth="1"/>
    <col min="3844" max="3847" width="9.33203125" style="38" customWidth="1"/>
    <col min="3848" max="4096" width="8.6640625" style="38"/>
    <col min="4097" max="4097" width="9.33203125" style="38" customWidth="1"/>
    <col min="4098" max="4098" width="6.6640625" style="38" customWidth="1"/>
    <col min="4099" max="4099" width="40.6640625" style="38" customWidth="1"/>
    <col min="4100" max="4103" width="9.33203125" style="38" customWidth="1"/>
    <col min="4104" max="4352" width="8.6640625" style="38"/>
    <col min="4353" max="4353" width="9.33203125" style="38" customWidth="1"/>
    <col min="4354" max="4354" width="6.6640625" style="38" customWidth="1"/>
    <col min="4355" max="4355" width="40.6640625" style="38" customWidth="1"/>
    <col min="4356" max="4359" width="9.33203125" style="38" customWidth="1"/>
    <col min="4360" max="4608" width="8.6640625" style="38"/>
    <col min="4609" max="4609" width="9.33203125" style="38" customWidth="1"/>
    <col min="4610" max="4610" width="6.6640625" style="38" customWidth="1"/>
    <col min="4611" max="4611" width="40.6640625" style="38" customWidth="1"/>
    <col min="4612" max="4615" width="9.33203125" style="38" customWidth="1"/>
    <col min="4616" max="4864" width="8.6640625" style="38"/>
    <col min="4865" max="4865" width="9.33203125" style="38" customWidth="1"/>
    <col min="4866" max="4866" width="6.6640625" style="38" customWidth="1"/>
    <col min="4867" max="4867" width="40.6640625" style="38" customWidth="1"/>
    <col min="4868" max="4871" width="9.33203125" style="38" customWidth="1"/>
    <col min="4872" max="5120" width="8.6640625" style="38"/>
    <col min="5121" max="5121" width="9.33203125" style="38" customWidth="1"/>
    <col min="5122" max="5122" width="6.6640625" style="38" customWidth="1"/>
    <col min="5123" max="5123" width="40.6640625" style="38" customWidth="1"/>
    <col min="5124" max="5127" width="9.33203125" style="38" customWidth="1"/>
    <col min="5128" max="5376" width="8.6640625" style="38"/>
    <col min="5377" max="5377" width="9.33203125" style="38" customWidth="1"/>
    <col min="5378" max="5378" width="6.6640625" style="38" customWidth="1"/>
    <col min="5379" max="5379" width="40.6640625" style="38" customWidth="1"/>
    <col min="5380" max="5383" width="9.33203125" style="38" customWidth="1"/>
    <col min="5384" max="5632" width="8.6640625" style="38"/>
    <col min="5633" max="5633" width="9.33203125" style="38" customWidth="1"/>
    <col min="5634" max="5634" width="6.6640625" style="38" customWidth="1"/>
    <col min="5635" max="5635" width="40.6640625" style="38" customWidth="1"/>
    <col min="5636" max="5639" width="9.33203125" style="38" customWidth="1"/>
    <col min="5640" max="5888" width="8.6640625" style="38"/>
    <col min="5889" max="5889" width="9.33203125" style="38" customWidth="1"/>
    <col min="5890" max="5890" width="6.6640625" style="38" customWidth="1"/>
    <col min="5891" max="5891" width="40.6640625" style="38" customWidth="1"/>
    <col min="5892" max="5895" width="9.33203125" style="38" customWidth="1"/>
    <col min="5896" max="6144" width="8.6640625" style="38"/>
    <col min="6145" max="6145" width="9.33203125" style="38" customWidth="1"/>
    <col min="6146" max="6146" width="6.6640625" style="38" customWidth="1"/>
    <col min="6147" max="6147" width="40.6640625" style="38" customWidth="1"/>
    <col min="6148" max="6151" width="9.33203125" style="38" customWidth="1"/>
    <col min="6152" max="6400" width="8.6640625" style="38"/>
    <col min="6401" max="6401" width="9.33203125" style="38" customWidth="1"/>
    <col min="6402" max="6402" width="6.6640625" style="38" customWidth="1"/>
    <col min="6403" max="6403" width="40.6640625" style="38" customWidth="1"/>
    <col min="6404" max="6407" width="9.33203125" style="38" customWidth="1"/>
    <col min="6408" max="6656" width="8.6640625" style="38"/>
    <col min="6657" max="6657" width="9.33203125" style="38" customWidth="1"/>
    <col min="6658" max="6658" width="6.6640625" style="38" customWidth="1"/>
    <col min="6659" max="6659" width="40.6640625" style="38" customWidth="1"/>
    <col min="6660" max="6663" width="9.33203125" style="38" customWidth="1"/>
    <col min="6664" max="6912" width="8.6640625" style="38"/>
    <col min="6913" max="6913" width="9.33203125" style="38" customWidth="1"/>
    <col min="6914" max="6914" width="6.6640625" style="38" customWidth="1"/>
    <col min="6915" max="6915" width="40.6640625" style="38" customWidth="1"/>
    <col min="6916" max="6919" width="9.33203125" style="38" customWidth="1"/>
    <col min="6920" max="7168" width="8.6640625" style="38"/>
    <col min="7169" max="7169" width="9.33203125" style="38" customWidth="1"/>
    <col min="7170" max="7170" width="6.6640625" style="38" customWidth="1"/>
    <col min="7171" max="7171" width="40.6640625" style="38" customWidth="1"/>
    <col min="7172" max="7175" width="9.33203125" style="38" customWidth="1"/>
    <col min="7176" max="7424" width="8.6640625" style="38"/>
    <col min="7425" max="7425" width="9.33203125" style="38" customWidth="1"/>
    <col min="7426" max="7426" width="6.6640625" style="38" customWidth="1"/>
    <col min="7427" max="7427" width="40.6640625" style="38" customWidth="1"/>
    <col min="7428" max="7431" width="9.33203125" style="38" customWidth="1"/>
    <col min="7432" max="7680" width="8.6640625" style="38"/>
    <col min="7681" max="7681" width="9.33203125" style="38" customWidth="1"/>
    <col min="7682" max="7682" width="6.6640625" style="38" customWidth="1"/>
    <col min="7683" max="7683" width="40.6640625" style="38" customWidth="1"/>
    <col min="7684" max="7687" width="9.33203125" style="38" customWidth="1"/>
    <col min="7688" max="7936" width="8.6640625" style="38"/>
    <col min="7937" max="7937" width="9.33203125" style="38" customWidth="1"/>
    <col min="7938" max="7938" width="6.6640625" style="38" customWidth="1"/>
    <col min="7939" max="7939" width="40.6640625" style="38" customWidth="1"/>
    <col min="7940" max="7943" width="9.33203125" style="38" customWidth="1"/>
    <col min="7944" max="8192" width="8.6640625" style="38"/>
    <col min="8193" max="8193" width="9.33203125" style="38" customWidth="1"/>
    <col min="8194" max="8194" width="6.6640625" style="38" customWidth="1"/>
    <col min="8195" max="8195" width="40.6640625" style="38" customWidth="1"/>
    <col min="8196" max="8199" width="9.33203125" style="38" customWidth="1"/>
    <col min="8200" max="8448" width="8.6640625" style="38"/>
    <col min="8449" max="8449" width="9.33203125" style="38" customWidth="1"/>
    <col min="8450" max="8450" width="6.6640625" style="38" customWidth="1"/>
    <col min="8451" max="8451" width="40.6640625" style="38" customWidth="1"/>
    <col min="8452" max="8455" width="9.33203125" style="38" customWidth="1"/>
    <col min="8456" max="8704" width="8.6640625" style="38"/>
    <col min="8705" max="8705" width="9.33203125" style="38" customWidth="1"/>
    <col min="8706" max="8706" width="6.6640625" style="38" customWidth="1"/>
    <col min="8707" max="8707" width="40.6640625" style="38" customWidth="1"/>
    <col min="8708" max="8711" width="9.33203125" style="38" customWidth="1"/>
    <col min="8712" max="8960" width="8.6640625" style="38"/>
    <col min="8961" max="8961" width="9.33203125" style="38" customWidth="1"/>
    <col min="8962" max="8962" width="6.6640625" style="38" customWidth="1"/>
    <col min="8963" max="8963" width="40.6640625" style="38" customWidth="1"/>
    <col min="8964" max="8967" width="9.33203125" style="38" customWidth="1"/>
    <col min="8968" max="9216" width="8.6640625" style="38"/>
    <col min="9217" max="9217" width="9.33203125" style="38" customWidth="1"/>
    <col min="9218" max="9218" width="6.6640625" style="38" customWidth="1"/>
    <col min="9219" max="9219" width="40.6640625" style="38" customWidth="1"/>
    <col min="9220" max="9223" width="9.33203125" style="38" customWidth="1"/>
    <col min="9224" max="9472" width="8.6640625" style="38"/>
    <col min="9473" max="9473" width="9.33203125" style="38" customWidth="1"/>
    <col min="9474" max="9474" width="6.6640625" style="38" customWidth="1"/>
    <col min="9475" max="9475" width="40.6640625" style="38" customWidth="1"/>
    <col min="9476" max="9479" width="9.33203125" style="38" customWidth="1"/>
    <col min="9480" max="9728" width="8.6640625" style="38"/>
    <col min="9729" max="9729" width="9.33203125" style="38" customWidth="1"/>
    <col min="9730" max="9730" width="6.6640625" style="38" customWidth="1"/>
    <col min="9731" max="9731" width="40.6640625" style="38" customWidth="1"/>
    <col min="9732" max="9735" width="9.33203125" style="38" customWidth="1"/>
    <col min="9736" max="9984" width="8.6640625" style="38"/>
    <col min="9985" max="9985" width="9.33203125" style="38" customWidth="1"/>
    <col min="9986" max="9986" width="6.6640625" style="38" customWidth="1"/>
    <col min="9987" max="9987" width="40.6640625" style="38" customWidth="1"/>
    <col min="9988" max="9991" width="9.33203125" style="38" customWidth="1"/>
    <col min="9992" max="10240" width="8.6640625" style="38"/>
    <col min="10241" max="10241" width="9.33203125" style="38" customWidth="1"/>
    <col min="10242" max="10242" width="6.6640625" style="38" customWidth="1"/>
    <col min="10243" max="10243" width="40.6640625" style="38" customWidth="1"/>
    <col min="10244" max="10247" width="9.33203125" style="38" customWidth="1"/>
    <col min="10248" max="10496" width="8.6640625" style="38"/>
    <col min="10497" max="10497" width="9.33203125" style="38" customWidth="1"/>
    <col min="10498" max="10498" width="6.6640625" style="38" customWidth="1"/>
    <col min="10499" max="10499" width="40.6640625" style="38" customWidth="1"/>
    <col min="10500" max="10503" width="9.33203125" style="38" customWidth="1"/>
    <col min="10504" max="10752" width="8.6640625" style="38"/>
    <col min="10753" max="10753" width="9.33203125" style="38" customWidth="1"/>
    <col min="10754" max="10754" width="6.6640625" style="38" customWidth="1"/>
    <col min="10755" max="10755" width="40.6640625" style="38" customWidth="1"/>
    <col min="10756" max="10759" width="9.33203125" style="38" customWidth="1"/>
    <col min="10760" max="11008" width="8.6640625" style="38"/>
    <col min="11009" max="11009" width="9.33203125" style="38" customWidth="1"/>
    <col min="11010" max="11010" width="6.6640625" style="38" customWidth="1"/>
    <col min="11011" max="11011" width="40.6640625" style="38" customWidth="1"/>
    <col min="11012" max="11015" width="9.33203125" style="38" customWidth="1"/>
    <col min="11016" max="11264" width="8.6640625" style="38"/>
    <col min="11265" max="11265" width="9.33203125" style="38" customWidth="1"/>
    <col min="11266" max="11266" width="6.6640625" style="38" customWidth="1"/>
    <col min="11267" max="11267" width="40.6640625" style="38" customWidth="1"/>
    <col min="11268" max="11271" width="9.33203125" style="38" customWidth="1"/>
    <col min="11272" max="11520" width="8.6640625" style="38"/>
    <col min="11521" max="11521" width="9.33203125" style="38" customWidth="1"/>
    <col min="11522" max="11522" width="6.6640625" style="38" customWidth="1"/>
    <col min="11523" max="11523" width="40.6640625" style="38" customWidth="1"/>
    <col min="11524" max="11527" width="9.33203125" style="38" customWidth="1"/>
    <col min="11528" max="11776" width="8.6640625" style="38"/>
    <col min="11777" max="11777" width="9.33203125" style="38" customWidth="1"/>
    <col min="11778" max="11778" width="6.6640625" style="38" customWidth="1"/>
    <col min="11779" max="11779" width="40.6640625" style="38" customWidth="1"/>
    <col min="11780" max="11783" width="9.33203125" style="38" customWidth="1"/>
    <col min="11784" max="12032" width="8.6640625" style="38"/>
    <col min="12033" max="12033" width="9.33203125" style="38" customWidth="1"/>
    <col min="12034" max="12034" width="6.6640625" style="38" customWidth="1"/>
    <col min="12035" max="12035" width="40.6640625" style="38" customWidth="1"/>
    <col min="12036" max="12039" width="9.33203125" style="38" customWidth="1"/>
    <col min="12040" max="12288" width="8.6640625" style="38"/>
    <col min="12289" max="12289" width="9.33203125" style="38" customWidth="1"/>
    <col min="12290" max="12290" width="6.6640625" style="38" customWidth="1"/>
    <col min="12291" max="12291" width="40.6640625" style="38" customWidth="1"/>
    <col min="12292" max="12295" width="9.33203125" style="38" customWidth="1"/>
    <col min="12296" max="12544" width="8.6640625" style="38"/>
    <col min="12545" max="12545" width="9.33203125" style="38" customWidth="1"/>
    <col min="12546" max="12546" width="6.6640625" style="38" customWidth="1"/>
    <col min="12547" max="12547" width="40.6640625" style="38" customWidth="1"/>
    <col min="12548" max="12551" width="9.33203125" style="38" customWidth="1"/>
    <col min="12552" max="12800" width="8.6640625" style="38"/>
    <col min="12801" max="12801" width="9.33203125" style="38" customWidth="1"/>
    <col min="12802" max="12802" width="6.6640625" style="38" customWidth="1"/>
    <col min="12803" max="12803" width="40.6640625" style="38" customWidth="1"/>
    <col min="12804" max="12807" width="9.33203125" style="38" customWidth="1"/>
    <col min="12808" max="13056" width="8.6640625" style="38"/>
    <col min="13057" max="13057" width="9.33203125" style="38" customWidth="1"/>
    <col min="13058" max="13058" width="6.6640625" style="38" customWidth="1"/>
    <col min="13059" max="13059" width="40.6640625" style="38" customWidth="1"/>
    <col min="13060" max="13063" width="9.33203125" style="38" customWidth="1"/>
    <col min="13064" max="13312" width="8.6640625" style="38"/>
    <col min="13313" max="13313" width="9.33203125" style="38" customWidth="1"/>
    <col min="13314" max="13314" width="6.6640625" style="38" customWidth="1"/>
    <col min="13315" max="13315" width="40.6640625" style="38" customWidth="1"/>
    <col min="13316" max="13319" width="9.33203125" style="38" customWidth="1"/>
    <col min="13320" max="13568" width="8.6640625" style="38"/>
    <col min="13569" max="13569" width="9.33203125" style="38" customWidth="1"/>
    <col min="13570" max="13570" width="6.6640625" style="38" customWidth="1"/>
    <col min="13571" max="13571" width="40.6640625" style="38" customWidth="1"/>
    <col min="13572" max="13575" width="9.33203125" style="38" customWidth="1"/>
    <col min="13576" max="13824" width="8.6640625" style="38"/>
    <col min="13825" max="13825" width="9.33203125" style="38" customWidth="1"/>
    <col min="13826" max="13826" width="6.6640625" style="38" customWidth="1"/>
    <col min="13827" max="13827" width="40.6640625" style="38" customWidth="1"/>
    <col min="13828" max="13831" width="9.33203125" style="38" customWidth="1"/>
    <col min="13832" max="14080" width="8.6640625" style="38"/>
    <col min="14081" max="14081" width="9.33203125" style="38" customWidth="1"/>
    <col min="14082" max="14082" width="6.6640625" style="38" customWidth="1"/>
    <col min="14083" max="14083" width="40.6640625" style="38" customWidth="1"/>
    <col min="14084" max="14087" width="9.33203125" style="38" customWidth="1"/>
    <col min="14088" max="14336" width="8.6640625" style="38"/>
    <col min="14337" max="14337" width="9.33203125" style="38" customWidth="1"/>
    <col min="14338" max="14338" width="6.6640625" style="38" customWidth="1"/>
    <col min="14339" max="14339" width="40.6640625" style="38" customWidth="1"/>
    <col min="14340" max="14343" width="9.33203125" style="38" customWidth="1"/>
    <col min="14344" max="14592" width="8.6640625" style="38"/>
    <col min="14593" max="14593" width="9.33203125" style="38" customWidth="1"/>
    <col min="14594" max="14594" width="6.6640625" style="38" customWidth="1"/>
    <col min="14595" max="14595" width="40.6640625" style="38" customWidth="1"/>
    <col min="14596" max="14599" width="9.33203125" style="38" customWidth="1"/>
    <col min="14600" max="14848" width="8.6640625" style="38"/>
    <col min="14849" max="14849" width="9.33203125" style="38" customWidth="1"/>
    <col min="14850" max="14850" width="6.6640625" style="38" customWidth="1"/>
    <col min="14851" max="14851" width="40.6640625" style="38" customWidth="1"/>
    <col min="14852" max="14855" width="9.33203125" style="38" customWidth="1"/>
    <col min="14856" max="15104" width="8.6640625" style="38"/>
    <col min="15105" max="15105" width="9.33203125" style="38" customWidth="1"/>
    <col min="15106" max="15106" width="6.6640625" style="38" customWidth="1"/>
    <col min="15107" max="15107" width="40.6640625" style="38" customWidth="1"/>
    <col min="15108" max="15111" width="9.33203125" style="38" customWidth="1"/>
    <col min="15112" max="15360" width="8.6640625" style="38"/>
    <col min="15361" max="15361" width="9.33203125" style="38" customWidth="1"/>
    <col min="15362" max="15362" width="6.6640625" style="38" customWidth="1"/>
    <col min="15363" max="15363" width="40.6640625" style="38" customWidth="1"/>
    <col min="15364" max="15367" width="9.33203125" style="38" customWidth="1"/>
    <col min="15368" max="15616" width="8.6640625" style="38"/>
    <col min="15617" max="15617" width="9.33203125" style="38" customWidth="1"/>
    <col min="15618" max="15618" width="6.6640625" style="38" customWidth="1"/>
    <col min="15619" max="15619" width="40.6640625" style="38" customWidth="1"/>
    <col min="15620" max="15623" width="9.33203125" style="38" customWidth="1"/>
    <col min="15624" max="15872" width="8.6640625" style="38"/>
    <col min="15873" max="15873" width="9.33203125" style="38" customWidth="1"/>
    <col min="15874" max="15874" width="6.6640625" style="38" customWidth="1"/>
    <col min="15875" max="15875" width="40.6640625" style="38" customWidth="1"/>
    <col min="15876" max="15879" width="9.33203125" style="38" customWidth="1"/>
    <col min="15880" max="16128" width="8.6640625" style="38"/>
    <col min="16129" max="16129" width="9.33203125" style="38" customWidth="1"/>
    <col min="16130" max="16130" width="6.6640625" style="38" customWidth="1"/>
    <col min="16131" max="16131" width="40.6640625" style="38" customWidth="1"/>
    <col min="16132" max="16135" width="9.33203125" style="38" customWidth="1"/>
    <col min="16136" max="16384" width="8.6640625" style="38"/>
  </cols>
  <sheetData>
    <row r="1" spans="1:8" ht="48" customHeight="1" x14ac:dyDescent="0.25">
      <c r="A1" s="86" t="s">
        <v>385</v>
      </c>
      <c r="B1" s="87"/>
      <c r="C1" s="87"/>
      <c r="D1" s="1079" t="s">
        <v>386</v>
      </c>
      <c r="E1" s="1079"/>
      <c r="F1" s="1079"/>
      <c r="G1" s="1080"/>
    </row>
    <row r="2" spans="1:8" x14ac:dyDescent="0.25">
      <c r="A2" s="88" t="s">
        <v>23</v>
      </c>
      <c r="B2" s="88"/>
      <c r="C2" s="89" t="s">
        <v>24</v>
      </c>
      <c r="D2" s="90" t="s">
        <v>25</v>
      </c>
      <c r="E2" s="90" t="s">
        <v>26</v>
      </c>
      <c r="F2" s="90" t="s">
        <v>27</v>
      </c>
      <c r="G2" s="90" t="s">
        <v>28</v>
      </c>
      <c r="H2" s="38" t="s">
        <v>29</v>
      </c>
    </row>
    <row r="3" spans="1:8" x14ac:dyDescent="0.25">
      <c r="A3" s="41"/>
      <c r="B3" s="41"/>
      <c r="C3" s="56"/>
      <c r="D3" s="43"/>
      <c r="E3" s="43"/>
      <c r="F3" s="42"/>
      <c r="G3" s="42"/>
    </row>
    <row r="4" spans="1:8" x14ac:dyDescent="0.25">
      <c r="A4" s="44"/>
      <c r="B4" s="44"/>
      <c r="C4" s="56"/>
      <c r="D4" s="43"/>
      <c r="E4" s="43"/>
      <c r="F4" s="42"/>
      <c r="G4" s="42"/>
    </row>
    <row r="5" spans="1:8" x14ac:dyDescent="0.25">
      <c r="A5" s="45" t="s">
        <v>387</v>
      </c>
      <c r="B5" s="41"/>
      <c r="C5" s="82" t="s">
        <v>388</v>
      </c>
      <c r="D5" s="5"/>
      <c r="E5" s="5"/>
      <c r="F5" s="4"/>
      <c r="G5" s="67"/>
    </row>
    <row r="6" spans="1:8" ht="26.4" x14ac:dyDescent="0.25">
      <c r="A6" s="41"/>
      <c r="B6" s="45" t="s">
        <v>389</v>
      </c>
      <c r="C6" s="53" t="s">
        <v>390</v>
      </c>
      <c r="D6" s="24" t="s">
        <v>53</v>
      </c>
      <c r="E6" s="43"/>
      <c r="F6" s="68"/>
      <c r="G6" s="65">
        <f>E6*F6</f>
        <v>0</v>
      </c>
    </row>
    <row r="7" spans="1:8" ht="26.4" x14ac:dyDescent="0.25">
      <c r="A7" s="41"/>
      <c r="B7" s="45" t="s">
        <v>391</v>
      </c>
      <c r="C7" s="53" t="s">
        <v>392</v>
      </c>
      <c r="D7" s="24" t="s">
        <v>53</v>
      </c>
      <c r="E7" s="43"/>
      <c r="F7" s="68"/>
      <c r="G7" s="65">
        <f>E7*F7</f>
        <v>0</v>
      </c>
    </row>
    <row r="8" spans="1:8" ht="26.4" x14ac:dyDescent="0.25">
      <c r="A8" s="41"/>
      <c r="B8" s="45" t="s">
        <v>393</v>
      </c>
      <c r="C8" s="216" t="s">
        <v>394</v>
      </c>
      <c r="D8" s="24" t="s">
        <v>57</v>
      </c>
      <c r="E8" s="43"/>
      <c r="F8" s="68"/>
      <c r="G8" s="65">
        <f>E8*F8</f>
        <v>0</v>
      </c>
    </row>
    <row r="9" spans="1:8" ht="26.4" x14ac:dyDescent="0.25">
      <c r="A9" s="41"/>
      <c r="B9" s="45" t="s">
        <v>395</v>
      </c>
      <c r="C9" s="217" t="s">
        <v>396</v>
      </c>
      <c r="D9" s="24" t="s">
        <v>143</v>
      </c>
      <c r="E9" s="43"/>
      <c r="F9" s="68"/>
      <c r="G9" s="65">
        <f>E9*F9</f>
        <v>0</v>
      </c>
    </row>
    <row r="10" spans="1:8" x14ac:dyDescent="0.25">
      <c r="A10" s="45" t="s">
        <v>397</v>
      </c>
      <c r="B10" s="45"/>
      <c r="C10" s="85" t="s">
        <v>398</v>
      </c>
      <c r="D10" s="24"/>
      <c r="E10" s="5"/>
      <c r="F10" s="69"/>
      <c r="G10" s="65"/>
    </row>
    <row r="11" spans="1:8" ht="26.4" x14ac:dyDescent="0.25">
      <c r="A11" s="45"/>
      <c r="B11" s="45" t="s">
        <v>399</v>
      </c>
      <c r="C11" s="53" t="s">
        <v>400</v>
      </c>
      <c r="D11" s="24" t="s">
        <v>53</v>
      </c>
      <c r="E11" s="43"/>
      <c r="F11" s="68"/>
      <c r="G11" s="65">
        <f>E11*F11</f>
        <v>0</v>
      </c>
    </row>
    <row r="12" spans="1:8" ht="39.6" x14ac:dyDescent="0.25">
      <c r="A12" s="45"/>
      <c r="B12" s="45" t="s">
        <v>401</v>
      </c>
      <c r="C12" s="53" t="s">
        <v>402</v>
      </c>
      <c r="D12" s="24" t="s">
        <v>53</v>
      </c>
      <c r="E12" s="43"/>
      <c r="F12" s="68"/>
      <c r="G12" s="65">
        <f>E12*F12</f>
        <v>0</v>
      </c>
    </row>
    <row r="13" spans="1:8" ht="26.4" x14ac:dyDescent="0.25">
      <c r="A13" s="45"/>
      <c r="B13" s="45" t="s">
        <v>403</v>
      </c>
      <c r="C13" s="216" t="s">
        <v>404</v>
      </c>
      <c r="D13" s="24" t="s">
        <v>57</v>
      </c>
      <c r="E13" s="43"/>
      <c r="F13" s="68"/>
      <c r="G13" s="65">
        <f>E13*F13</f>
        <v>0</v>
      </c>
    </row>
    <row r="14" spans="1:8" ht="26.4" x14ac:dyDescent="0.25">
      <c r="A14" s="41"/>
      <c r="B14" s="45" t="s">
        <v>405</v>
      </c>
      <c r="C14" s="217" t="s">
        <v>406</v>
      </c>
      <c r="D14" s="24" t="s">
        <v>143</v>
      </c>
      <c r="E14" s="43"/>
      <c r="F14" s="68"/>
      <c r="G14" s="65">
        <f>E14*F14</f>
        <v>0</v>
      </c>
    </row>
    <row r="15" spans="1:8" ht="26.4" x14ac:dyDescent="0.25">
      <c r="A15" s="45" t="s">
        <v>407</v>
      </c>
      <c r="B15" s="45"/>
      <c r="C15" s="82" t="s">
        <v>408</v>
      </c>
      <c r="D15" s="10"/>
      <c r="E15" s="5"/>
      <c r="F15" s="69"/>
      <c r="G15" s="65"/>
    </row>
    <row r="16" spans="1:8" ht="26.4" x14ac:dyDescent="0.25">
      <c r="A16" s="41"/>
      <c r="B16" s="45" t="s">
        <v>409</v>
      </c>
      <c r="C16" s="53" t="s">
        <v>410</v>
      </c>
      <c r="D16" s="15" t="s">
        <v>351</v>
      </c>
      <c r="E16" s="43"/>
      <c r="F16" s="68"/>
      <c r="G16" s="65">
        <f>E16*F16</f>
        <v>0</v>
      </c>
    </row>
    <row r="17" spans="1:8" x14ac:dyDescent="0.25">
      <c r="A17" s="41"/>
      <c r="B17" s="45" t="s">
        <v>411</v>
      </c>
      <c r="C17" s="53" t="s">
        <v>412</v>
      </c>
      <c r="D17" s="15" t="s">
        <v>351</v>
      </c>
      <c r="E17" s="43"/>
      <c r="F17" s="68"/>
      <c r="G17" s="65">
        <f>E17*F17</f>
        <v>0</v>
      </c>
    </row>
    <row r="18" spans="1:8" x14ac:dyDescent="0.25">
      <c r="A18" s="42"/>
      <c r="B18" s="45" t="s">
        <v>413</v>
      </c>
      <c r="C18" s="53" t="s">
        <v>414</v>
      </c>
      <c r="D18" s="15" t="s">
        <v>351</v>
      </c>
      <c r="E18" s="43"/>
      <c r="F18" s="68"/>
      <c r="G18" s="65">
        <f>E18*F18</f>
        <v>0</v>
      </c>
    </row>
    <row r="19" spans="1:8" x14ac:dyDescent="0.25">
      <c r="A19" s="42"/>
      <c r="B19" s="45" t="s">
        <v>415</v>
      </c>
      <c r="C19" s="74" t="s">
        <v>416</v>
      </c>
      <c r="D19" s="24" t="s">
        <v>53</v>
      </c>
      <c r="E19" s="43"/>
      <c r="F19" s="68"/>
      <c r="G19" s="65">
        <f>E19*F19</f>
        <v>0</v>
      </c>
    </row>
    <row r="20" spans="1:8" x14ac:dyDescent="0.25">
      <c r="A20" s="50" t="s">
        <v>417</v>
      </c>
      <c r="B20" s="45"/>
      <c r="C20" s="82" t="s">
        <v>418</v>
      </c>
      <c r="D20" s="24"/>
      <c r="E20" s="5"/>
      <c r="F20" s="69"/>
      <c r="G20" s="94"/>
      <c r="H20" s="193" t="s">
        <v>36</v>
      </c>
    </row>
    <row r="21" spans="1:8" ht="26.4" x14ac:dyDescent="0.25">
      <c r="A21" s="42"/>
      <c r="B21" s="45" t="s">
        <v>419</v>
      </c>
      <c r="C21" s="183" t="s">
        <v>420</v>
      </c>
      <c r="D21" s="10" t="s">
        <v>41</v>
      </c>
      <c r="E21" s="10" t="s">
        <v>42</v>
      </c>
      <c r="F21" s="79" t="s">
        <v>43</v>
      </c>
      <c r="G21" s="94"/>
      <c r="H21" s="193" t="s">
        <v>36</v>
      </c>
    </row>
    <row r="22" spans="1:8" ht="26.4" x14ac:dyDescent="0.25">
      <c r="A22" s="50" t="s">
        <v>421</v>
      </c>
      <c r="B22" s="45"/>
      <c r="C22" s="75" t="s">
        <v>422</v>
      </c>
      <c r="D22" s="24" t="s">
        <v>423</v>
      </c>
      <c r="E22" s="43"/>
      <c r="F22" s="68"/>
      <c r="G22" s="65">
        <f>E22*F22</f>
        <v>0</v>
      </c>
    </row>
    <row r="23" spans="1:8" ht="15.6" x14ac:dyDescent="0.25">
      <c r="A23" s="50" t="s">
        <v>424</v>
      </c>
      <c r="B23" s="45"/>
      <c r="C23" s="57" t="s">
        <v>425</v>
      </c>
      <c r="D23" s="24" t="s">
        <v>423</v>
      </c>
      <c r="E23" s="43"/>
      <c r="F23" s="68"/>
      <c r="G23" s="65">
        <f>E23*F23</f>
        <v>0</v>
      </c>
    </row>
    <row r="24" spans="1:8" x14ac:dyDescent="0.25">
      <c r="A24" s="50" t="s">
        <v>426</v>
      </c>
      <c r="B24" s="45"/>
      <c r="C24" s="57" t="s">
        <v>427</v>
      </c>
      <c r="D24" s="24" t="s">
        <v>53</v>
      </c>
      <c r="E24" s="43"/>
      <c r="F24" s="68"/>
      <c r="G24" s="65">
        <f>E24*F24</f>
        <v>0</v>
      </c>
    </row>
    <row r="25" spans="1:8" x14ac:dyDescent="0.25">
      <c r="A25" s="50" t="s">
        <v>428</v>
      </c>
      <c r="B25" s="45"/>
      <c r="C25" s="83" t="s">
        <v>429</v>
      </c>
      <c r="D25" s="24"/>
      <c r="E25" s="5"/>
      <c r="F25" s="69"/>
      <c r="G25" s="95"/>
    </row>
    <row r="26" spans="1:8" x14ac:dyDescent="0.25">
      <c r="A26" s="50"/>
      <c r="B26" s="45" t="s">
        <v>430</v>
      </c>
      <c r="C26" s="53" t="s">
        <v>431</v>
      </c>
      <c r="D26" s="15" t="s">
        <v>351</v>
      </c>
      <c r="E26" s="43"/>
      <c r="F26" s="68"/>
      <c r="G26" s="65">
        <f t="shared" ref="G26:G31" si="0">E26*F26</f>
        <v>0</v>
      </c>
    </row>
    <row r="27" spans="1:8" x14ac:dyDescent="0.25">
      <c r="A27" s="50"/>
      <c r="B27" s="45" t="s">
        <v>432</v>
      </c>
      <c r="C27" s="53" t="s">
        <v>433</v>
      </c>
      <c r="D27" s="15" t="s">
        <v>351</v>
      </c>
      <c r="E27" s="43"/>
      <c r="F27" s="68"/>
      <c r="G27" s="65">
        <f t="shared" si="0"/>
        <v>0</v>
      </c>
    </row>
    <row r="28" spans="1:8" ht="26.4" x14ac:dyDescent="0.25">
      <c r="A28" s="50"/>
      <c r="B28" s="45" t="s">
        <v>434</v>
      </c>
      <c r="C28" s="53" t="s">
        <v>435</v>
      </c>
      <c r="D28" s="15" t="s">
        <v>351</v>
      </c>
      <c r="E28" s="43"/>
      <c r="F28" s="68"/>
      <c r="G28" s="65">
        <f t="shared" si="0"/>
        <v>0</v>
      </c>
    </row>
    <row r="29" spans="1:8" ht="25.5" customHeight="1" x14ac:dyDescent="0.25">
      <c r="A29" s="50"/>
      <c r="B29" s="45" t="s">
        <v>436</v>
      </c>
      <c r="C29" s="53" t="s">
        <v>437</v>
      </c>
      <c r="D29" s="15" t="s">
        <v>351</v>
      </c>
      <c r="E29" s="43"/>
      <c r="F29" s="68"/>
      <c r="G29" s="65">
        <f t="shared" si="0"/>
        <v>0</v>
      </c>
    </row>
    <row r="30" spans="1:8" ht="25.5" customHeight="1" x14ac:dyDescent="0.25">
      <c r="A30" s="50"/>
      <c r="B30" s="45" t="s">
        <v>438</v>
      </c>
      <c r="C30" s="53" t="s">
        <v>439</v>
      </c>
      <c r="D30" s="15" t="s">
        <v>351</v>
      </c>
      <c r="E30" s="43"/>
      <c r="F30" s="68"/>
      <c r="G30" s="65">
        <f t="shared" si="0"/>
        <v>0</v>
      </c>
    </row>
    <row r="31" spans="1:8" ht="26.4" x14ac:dyDescent="0.25">
      <c r="A31" s="50"/>
      <c r="B31" s="45" t="s">
        <v>440</v>
      </c>
      <c r="C31" s="74" t="s">
        <v>441</v>
      </c>
      <c r="D31" s="15" t="s">
        <v>351</v>
      </c>
      <c r="E31" s="43"/>
      <c r="F31" s="68"/>
      <c r="G31" s="65">
        <f t="shared" si="0"/>
        <v>0</v>
      </c>
    </row>
    <row r="32" spans="1:8" x14ac:dyDescent="0.25">
      <c r="A32" s="50" t="s">
        <v>442</v>
      </c>
      <c r="B32" s="45"/>
      <c r="C32" s="82" t="s">
        <v>443</v>
      </c>
      <c r="D32" s="15"/>
      <c r="E32" s="5"/>
      <c r="F32" s="69"/>
      <c r="G32" s="95"/>
    </row>
    <row r="33" spans="1:8" ht="15.6" x14ac:dyDescent="0.25">
      <c r="A33" s="50"/>
      <c r="B33" s="45" t="s">
        <v>444</v>
      </c>
      <c r="C33" s="53" t="s">
        <v>445</v>
      </c>
      <c r="D33" s="24" t="s">
        <v>423</v>
      </c>
      <c r="E33" s="43"/>
      <c r="F33" s="68"/>
      <c r="G33" s="65">
        <f>E33*F33</f>
        <v>0</v>
      </c>
    </row>
    <row r="34" spans="1:8" ht="15.6" x14ac:dyDescent="0.25">
      <c r="A34" s="50"/>
      <c r="B34" s="45" t="s">
        <v>446</v>
      </c>
      <c r="C34" s="74" t="s">
        <v>447</v>
      </c>
      <c r="D34" s="24" t="s">
        <v>423</v>
      </c>
      <c r="E34" s="43"/>
      <c r="F34" s="68"/>
      <c r="G34" s="65">
        <f>E34*F34</f>
        <v>0</v>
      </c>
    </row>
    <row r="35" spans="1:8" x14ac:dyDescent="0.25">
      <c r="A35" s="50" t="s">
        <v>448</v>
      </c>
      <c r="B35" s="45"/>
      <c r="C35" s="91" t="s">
        <v>449</v>
      </c>
      <c r="D35" s="15"/>
      <c r="E35" s="5"/>
      <c r="F35" s="69"/>
      <c r="G35" s="95"/>
    </row>
    <row r="36" spans="1:8" ht="26.4" x14ac:dyDescent="0.25">
      <c r="A36" s="50"/>
      <c r="B36" s="45" t="s">
        <v>450</v>
      </c>
      <c r="C36" s="92" t="s">
        <v>451</v>
      </c>
      <c r="D36" s="24" t="s">
        <v>68</v>
      </c>
      <c r="E36" s="10" t="s">
        <v>69</v>
      </c>
      <c r="F36" s="79" t="s">
        <v>70</v>
      </c>
      <c r="G36" s="94"/>
    </row>
    <row r="37" spans="1:8" ht="26.4" x14ac:dyDescent="0.25">
      <c r="A37" s="50"/>
      <c r="B37" s="45" t="s">
        <v>452</v>
      </c>
      <c r="C37" s="74" t="s">
        <v>453</v>
      </c>
      <c r="D37" s="24" t="s">
        <v>73</v>
      </c>
      <c r="E37" s="69">
        <f>G36</f>
        <v>0</v>
      </c>
      <c r="F37" s="93"/>
      <c r="G37" s="65">
        <f>F37*E37</f>
        <v>0</v>
      </c>
    </row>
    <row r="38" spans="1:8" x14ac:dyDescent="0.25">
      <c r="A38" s="50"/>
      <c r="B38" s="52"/>
      <c r="C38" s="77"/>
      <c r="D38" s="10"/>
      <c r="E38" s="4"/>
      <c r="F38" s="4"/>
      <c r="G38" s="94"/>
      <c r="H38" s="210" t="s">
        <v>130</v>
      </c>
    </row>
    <row r="39" spans="1:8" x14ac:dyDescent="0.25">
      <c r="A39" s="50"/>
      <c r="B39" s="52"/>
      <c r="C39" s="54"/>
      <c r="D39" s="10"/>
      <c r="E39" s="4"/>
      <c r="F39" s="4"/>
      <c r="G39" s="94"/>
    </row>
    <row r="40" spans="1:8" x14ac:dyDescent="0.25">
      <c r="A40" s="50"/>
      <c r="B40" s="52"/>
      <c r="C40" s="55"/>
      <c r="D40" s="5"/>
      <c r="E40" s="4"/>
      <c r="F40" s="4"/>
      <c r="G40" s="94"/>
    </row>
    <row r="41" spans="1:8" x14ac:dyDescent="0.25">
      <c r="A41" s="58" t="s">
        <v>131</v>
      </c>
      <c r="B41" s="59"/>
      <c r="C41" s="60"/>
      <c r="D41" s="115"/>
      <c r="E41" s="1"/>
      <c r="F41" s="1"/>
      <c r="G41" s="61">
        <f>SUM(G6:G40)</f>
        <v>0</v>
      </c>
    </row>
    <row r="42" spans="1:8" x14ac:dyDescent="0.25">
      <c r="D42" s="62"/>
    </row>
    <row r="1048458" spans="4:4" x14ac:dyDescent="0.25">
      <c r="D1048458" s="48"/>
    </row>
  </sheetData>
  <mergeCells count="1">
    <mergeCell ref="D1:G1"/>
  </mergeCells>
  <pageMargins left="0.75" right="0.75" top="1" bottom="1" header="0.5" footer="0.5"/>
  <pageSetup paperSize="9" scale="63"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87E7-6FAE-4E72-9B85-25B635BBD9CD}">
  <dimension ref="A1:H1048291"/>
  <sheetViews>
    <sheetView view="pageBreakPreview" zoomScaleNormal="100" zoomScaleSheetLayoutView="100" workbookViewId="0">
      <selection activeCell="G5" sqref="G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3487</v>
      </c>
      <c r="B1" s="37"/>
      <c r="C1" s="37"/>
      <c r="D1" s="1082" t="s">
        <v>3488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39.6" x14ac:dyDescent="0.25">
      <c r="A5" s="125" t="s">
        <v>3489</v>
      </c>
      <c r="B5" s="125"/>
      <c r="C5" s="184" t="s">
        <v>3490</v>
      </c>
      <c r="D5" s="105" t="s">
        <v>41</v>
      </c>
      <c r="E5" s="15" t="s">
        <v>42</v>
      </c>
      <c r="F5" s="15" t="s">
        <v>43</v>
      </c>
      <c r="G5" s="121"/>
      <c r="H5" s="193" t="s">
        <v>36</v>
      </c>
    </row>
    <row r="6" spans="1:8" ht="26.4" x14ac:dyDescent="0.25">
      <c r="A6" s="125" t="s">
        <v>3491</v>
      </c>
      <c r="B6" s="125"/>
      <c r="C6" s="188" t="s">
        <v>3492</v>
      </c>
      <c r="D6" s="105" t="s">
        <v>351</v>
      </c>
      <c r="E6" s="105"/>
      <c r="F6" s="120"/>
      <c r="G6" s="123">
        <f>E6*F6</f>
        <v>0</v>
      </c>
      <c r="H6" s="193" t="s">
        <v>36</v>
      </c>
    </row>
    <row r="7" spans="1:8" ht="39.6" x14ac:dyDescent="0.25">
      <c r="A7" s="125" t="s">
        <v>3493</v>
      </c>
      <c r="B7" s="125"/>
      <c r="C7" s="188" t="s">
        <v>3494</v>
      </c>
      <c r="D7" s="105" t="s">
        <v>0</v>
      </c>
      <c r="E7" s="105"/>
      <c r="F7" s="120"/>
      <c r="G7" s="123">
        <f>E7*F7</f>
        <v>0</v>
      </c>
      <c r="H7" s="193" t="s">
        <v>36</v>
      </c>
    </row>
    <row r="8" spans="1:8" ht="66" x14ac:dyDescent="0.25">
      <c r="A8" s="125" t="s">
        <v>3495</v>
      </c>
      <c r="B8" s="125"/>
      <c r="C8" s="188" t="s">
        <v>3496</v>
      </c>
      <c r="D8" s="15"/>
      <c r="E8" s="15"/>
      <c r="F8" s="15"/>
      <c r="G8" s="122"/>
      <c r="H8" s="193" t="s">
        <v>36</v>
      </c>
    </row>
    <row r="9" spans="1:8" x14ac:dyDescent="0.25">
      <c r="A9" s="125"/>
      <c r="B9" s="125" t="s">
        <v>3497</v>
      </c>
      <c r="C9" s="56" t="s">
        <v>3498</v>
      </c>
      <c r="D9" s="105" t="s">
        <v>0</v>
      </c>
      <c r="E9" s="105"/>
      <c r="F9" s="120"/>
      <c r="G9" s="123">
        <f>E9*F9</f>
        <v>0</v>
      </c>
    </row>
    <row r="10" spans="1:8" x14ac:dyDescent="0.25">
      <c r="A10" s="125"/>
      <c r="B10" s="125" t="s">
        <v>3499</v>
      </c>
      <c r="C10" s="56" t="s">
        <v>3111</v>
      </c>
      <c r="D10" s="105" t="s">
        <v>0</v>
      </c>
      <c r="E10" s="105"/>
      <c r="F10" s="120"/>
      <c r="G10" s="123">
        <f>E10*F10</f>
        <v>0</v>
      </c>
    </row>
    <row r="11" spans="1:8" x14ac:dyDescent="0.25">
      <c r="A11" s="125"/>
      <c r="B11" s="125" t="s">
        <v>3500</v>
      </c>
      <c r="C11" s="56" t="s">
        <v>3501</v>
      </c>
      <c r="D11" s="105" t="s">
        <v>0</v>
      </c>
      <c r="E11" s="105"/>
      <c r="F11" s="120"/>
      <c r="G11" s="123">
        <f>E11*F11</f>
        <v>0</v>
      </c>
    </row>
    <row r="12" spans="1:8" x14ac:dyDescent="0.25">
      <c r="A12" s="125"/>
      <c r="B12" s="125"/>
      <c r="C12" s="98"/>
      <c r="D12" s="15"/>
      <c r="E12" s="15"/>
      <c r="F12" s="15"/>
      <c r="G12" s="122"/>
    </row>
    <row r="13" spans="1:8" x14ac:dyDescent="0.25">
      <c r="A13" s="125"/>
      <c r="B13" s="125"/>
      <c r="C13" s="101"/>
      <c r="D13" s="15"/>
      <c r="E13" s="15"/>
      <c r="F13" s="15"/>
      <c r="G13" s="122"/>
      <c r="H13" s="210" t="s">
        <v>130</v>
      </c>
    </row>
    <row r="14" spans="1:8" x14ac:dyDescent="0.25">
      <c r="A14" s="56"/>
      <c r="B14" s="56"/>
      <c r="C14" s="54"/>
      <c r="D14"/>
      <c r="E14" s="15"/>
      <c r="F14" s="15"/>
      <c r="G14" s="122"/>
    </row>
    <row r="15" spans="1:8" x14ac:dyDescent="0.25">
      <c r="A15" s="111" t="s">
        <v>131</v>
      </c>
      <c r="B15" s="111"/>
      <c r="C15" s="111"/>
      <c r="D15" s="115"/>
      <c r="E15" s="116"/>
      <c r="F15" s="116"/>
      <c r="G15" s="112">
        <f>SUM(G5:G14)</f>
        <v>0</v>
      </c>
    </row>
    <row r="1048291" spans="4:4" x14ac:dyDescent="0.25">
      <c r="D1048291"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65AB-A9C1-4F79-B07F-DAF20432702D}">
  <dimension ref="A1:H1048303"/>
  <sheetViews>
    <sheetView view="pageBreakPreview" topLeftCell="A12" zoomScaleNormal="100" zoomScaleSheetLayoutView="100" workbookViewId="0">
      <selection activeCell="H25" sqref="H2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3502</v>
      </c>
      <c r="B1" s="37"/>
      <c r="C1" s="37"/>
      <c r="D1" s="1082" t="s">
        <v>3503</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3504</v>
      </c>
      <c r="B5" s="125"/>
      <c r="C5" s="98" t="s">
        <v>3240</v>
      </c>
      <c r="D5" s="99"/>
      <c r="E5" s="15"/>
      <c r="F5" s="15"/>
      <c r="G5" s="123"/>
    </row>
    <row r="6" spans="1:8" x14ac:dyDescent="0.25">
      <c r="A6" s="146"/>
      <c r="B6" s="125" t="s">
        <v>3505</v>
      </c>
      <c r="C6" s="218" t="s">
        <v>3506</v>
      </c>
      <c r="D6" s="105" t="s">
        <v>41</v>
      </c>
      <c r="E6" s="15" t="s">
        <v>42</v>
      </c>
      <c r="F6" s="15" t="s">
        <v>43</v>
      </c>
      <c r="G6" s="121"/>
    </row>
    <row r="7" spans="1:8" x14ac:dyDescent="0.25">
      <c r="A7" s="125"/>
      <c r="B7" s="125" t="s">
        <v>3507</v>
      </c>
      <c r="C7" s="218" t="s">
        <v>3508</v>
      </c>
      <c r="D7" s="105" t="s">
        <v>41</v>
      </c>
      <c r="E7" s="15" t="s">
        <v>42</v>
      </c>
      <c r="F7" s="15" t="s">
        <v>43</v>
      </c>
      <c r="G7" s="121"/>
    </row>
    <row r="8" spans="1:8" x14ac:dyDescent="0.25">
      <c r="A8" s="125"/>
      <c r="B8" s="125" t="s">
        <v>3509</v>
      </c>
      <c r="C8" s="218" t="s">
        <v>3510</v>
      </c>
      <c r="D8" s="105" t="s">
        <v>41</v>
      </c>
      <c r="E8" s="15" t="s">
        <v>42</v>
      </c>
      <c r="F8" s="15" t="s">
        <v>43</v>
      </c>
      <c r="G8" s="121"/>
    </row>
    <row r="9" spans="1:8" x14ac:dyDescent="0.25">
      <c r="A9" s="125"/>
      <c r="B9" s="125" t="s">
        <v>3511</v>
      </c>
      <c r="C9" s="218" t="s">
        <v>3512</v>
      </c>
      <c r="D9" s="105" t="s">
        <v>41</v>
      </c>
      <c r="E9" s="15" t="s">
        <v>42</v>
      </c>
      <c r="F9" s="15" t="s">
        <v>43</v>
      </c>
      <c r="G9" s="121"/>
    </row>
    <row r="10" spans="1:8" ht="26.4" x14ac:dyDescent="0.25">
      <c r="A10" s="125" t="s">
        <v>3513</v>
      </c>
      <c r="B10" s="125"/>
      <c r="C10" s="184" t="s">
        <v>3514</v>
      </c>
      <c r="D10" s="105" t="s">
        <v>41</v>
      </c>
      <c r="E10" s="15" t="s">
        <v>42</v>
      </c>
      <c r="F10" s="15" t="s">
        <v>43</v>
      </c>
      <c r="G10" s="121"/>
      <c r="H10" s="193" t="s">
        <v>36</v>
      </c>
    </row>
    <row r="11" spans="1:8" ht="39.6" x14ac:dyDescent="0.25">
      <c r="A11" s="125" t="s">
        <v>3515</v>
      </c>
      <c r="B11" s="125"/>
      <c r="C11" s="184" t="s">
        <v>3516</v>
      </c>
      <c r="D11" s="105" t="s">
        <v>351</v>
      </c>
      <c r="E11" s="105"/>
      <c r="F11" s="120"/>
      <c r="G11" s="123">
        <f t="shared" ref="G11:G21" si="0">E11*F11</f>
        <v>0</v>
      </c>
      <c r="H11" s="193" t="s">
        <v>36</v>
      </c>
    </row>
    <row r="12" spans="1:8" ht="39.6" x14ac:dyDescent="0.25">
      <c r="A12" s="125" t="s">
        <v>3517</v>
      </c>
      <c r="B12" s="125"/>
      <c r="C12" s="184" t="s">
        <v>3518</v>
      </c>
      <c r="D12" s="105" t="s">
        <v>351</v>
      </c>
      <c r="E12" s="105"/>
      <c r="F12" s="120"/>
      <c r="G12" s="123">
        <f t="shared" si="0"/>
        <v>0</v>
      </c>
      <c r="H12" s="193" t="s">
        <v>36</v>
      </c>
    </row>
    <row r="13" spans="1:8" ht="26.4" x14ac:dyDescent="0.25">
      <c r="A13" s="125" t="s">
        <v>3519</v>
      </c>
      <c r="B13" s="125"/>
      <c r="C13" s="188" t="s">
        <v>3520</v>
      </c>
      <c r="D13" s="105" t="s">
        <v>0</v>
      </c>
      <c r="E13" s="105"/>
      <c r="F13" s="120"/>
      <c r="G13" s="123">
        <f t="shared" si="0"/>
        <v>0</v>
      </c>
      <c r="H13" s="193" t="s">
        <v>36</v>
      </c>
    </row>
    <row r="14" spans="1:8" ht="39.6" x14ac:dyDescent="0.25">
      <c r="A14" s="125" t="s">
        <v>3521</v>
      </c>
      <c r="B14" s="125"/>
      <c r="C14" s="184" t="s">
        <v>3522</v>
      </c>
      <c r="D14" s="105" t="s">
        <v>0</v>
      </c>
      <c r="E14" s="105"/>
      <c r="F14" s="120"/>
      <c r="G14" s="123">
        <f t="shared" si="0"/>
        <v>0</v>
      </c>
      <c r="H14" s="193" t="s">
        <v>36</v>
      </c>
    </row>
    <row r="15" spans="1:8" ht="26.4" x14ac:dyDescent="0.25">
      <c r="A15" s="125" t="s">
        <v>3523</v>
      </c>
      <c r="B15" s="125"/>
      <c r="C15" s="188" t="s">
        <v>3524</v>
      </c>
      <c r="D15" s="105" t="s">
        <v>0</v>
      </c>
      <c r="E15" s="105"/>
      <c r="F15" s="120"/>
      <c r="G15" s="123">
        <f t="shared" si="0"/>
        <v>0</v>
      </c>
      <c r="H15" s="193" t="s">
        <v>36</v>
      </c>
    </row>
    <row r="16" spans="1:8" ht="26.4" x14ac:dyDescent="0.25">
      <c r="A16" s="125" t="s">
        <v>3525</v>
      </c>
      <c r="B16" s="125"/>
      <c r="C16" s="184" t="s">
        <v>3526</v>
      </c>
      <c r="D16" s="105" t="s">
        <v>0</v>
      </c>
      <c r="E16" s="105"/>
      <c r="F16" s="120"/>
      <c r="G16" s="123">
        <f t="shared" si="0"/>
        <v>0</v>
      </c>
      <c r="H16" s="193" t="s">
        <v>36</v>
      </c>
    </row>
    <row r="17" spans="1:8" ht="26.4" x14ac:dyDescent="0.25">
      <c r="A17" s="125" t="s">
        <v>3527</v>
      </c>
      <c r="B17" s="125"/>
      <c r="C17" s="188" t="s">
        <v>3528</v>
      </c>
      <c r="D17" s="105" t="s">
        <v>0</v>
      </c>
      <c r="E17" s="105"/>
      <c r="F17" s="120"/>
      <c r="G17" s="123">
        <f t="shared" si="0"/>
        <v>0</v>
      </c>
      <c r="H17" s="193" t="s">
        <v>36</v>
      </c>
    </row>
    <row r="18" spans="1:8" ht="26.4" x14ac:dyDescent="0.25">
      <c r="A18" s="125" t="s">
        <v>3529</v>
      </c>
      <c r="B18" s="125"/>
      <c r="C18" s="188" t="s">
        <v>3530</v>
      </c>
      <c r="D18" s="105" t="s">
        <v>0</v>
      </c>
      <c r="E18" s="105"/>
      <c r="F18" s="120"/>
      <c r="G18" s="123">
        <f t="shared" si="0"/>
        <v>0</v>
      </c>
      <c r="H18" s="193" t="s">
        <v>36</v>
      </c>
    </row>
    <row r="19" spans="1:8" ht="26.4" x14ac:dyDescent="0.25">
      <c r="A19" s="125" t="s">
        <v>3531</v>
      </c>
      <c r="B19" s="125"/>
      <c r="C19" s="184" t="s">
        <v>3532</v>
      </c>
      <c r="D19" s="105" t="s">
        <v>0</v>
      </c>
      <c r="E19" s="105"/>
      <c r="F19" s="120"/>
      <c r="G19" s="123">
        <f t="shared" si="0"/>
        <v>0</v>
      </c>
      <c r="H19" s="193" t="s">
        <v>36</v>
      </c>
    </row>
    <row r="20" spans="1:8" x14ac:dyDescent="0.25">
      <c r="A20" s="125" t="s">
        <v>3533</v>
      </c>
      <c r="B20" s="125"/>
      <c r="C20" s="188" t="s">
        <v>3534</v>
      </c>
      <c r="D20" s="105" t="s">
        <v>560</v>
      </c>
      <c r="E20" s="105"/>
      <c r="F20" s="120"/>
      <c r="G20" s="123">
        <f t="shared" si="0"/>
        <v>0</v>
      </c>
      <c r="H20" s="193" t="s">
        <v>36</v>
      </c>
    </row>
    <row r="21" spans="1:8" ht="26.4" x14ac:dyDescent="0.25">
      <c r="A21" s="125" t="s">
        <v>3535</v>
      </c>
      <c r="B21" s="125"/>
      <c r="C21" s="184" t="s">
        <v>3536</v>
      </c>
      <c r="D21" s="105" t="s">
        <v>60</v>
      </c>
      <c r="E21" s="105"/>
      <c r="F21" s="120"/>
      <c r="G21" s="123">
        <f t="shared" si="0"/>
        <v>0</v>
      </c>
      <c r="H21" s="193" t="s">
        <v>36</v>
      </c>
    </row>
    <row r="22" spans="1:8" ht="26.4" x14ac:dyDescent="0.25">
      <c r="A22" s="125" t="s">
        <v>3537</v>
      </c>
      <c r="B22" s="125"/>
      <c r="C22" s="184" t="s">
        <v>3538</v>
      </c>
      <c r="D22" s="105" t="s">
        <v>68</v>
      </c>
      <c r="E22" s="15" t="s">
        <v>69</v>
      </c>
      <c r="F22" s="15" t="s">
        <v>70</v>
      </c>
      <c r="G22" s="121"/>
    </row>
    <row r="23" spans="1:8" x14ac:dyDescent="0.25">
      <c r="A23" s="125" t="s">
        <v>3539</v>
      </c>
      <c r="B23" s="125"/>
      <c r="C23" s="184" t="s">
        <v>3540</v>
      </c>
      <c r="D23" s="105" t="s">
        <v>68</v>
      </c>
      <c r="E23" s="15" t="s">
        <v>69</v>
      </c>
      <c r="F23" s="15" t="s">
        <v>70</v>
      </c>
      <c r="G23" s="121"/>
    </row>
    <row r="24" spans="1:8" x14ac:dyDescent="0.25">
      <c r="A24" s="125"/>
      <c r="B24" s="125"/>
      <c r="C24" s="103"/>
      <c r="D24" s="15"/>
      <c r="E24" s="15"/>
      <c r="F24" s="15"/>
      <c r="G24" s="123"/>
    </row>
    <row r="25" spans="1:8" x14ac:dyDescent="0.25">
      <c r="A25" s="125"/>
      <c r="B25" s="125"/>
      <c r="C25" s="101"/>
      <c r="D25" s="15"/>
      <c r="E25" s="15"/>
      <c r="F25" s="15"/>
      <c r="G25" s="123"/>
      <c r="H25" s="210" t="s">
        <v>130</v>
      </c>
    </row>
    <row r="26" spans="1:8" x14ac:dyDescent="0.25">
      <c r="A26" s="56"/>
      <c r="B26" s="56"/>
      <c r="C26" s="54"/>
      <c r="D26"/>
      <c r="E26" s="15"/>
      <c r="F26" s="15"/>
      <c r="G26" s="123"/>
    </row>
    <row r="27" spans="1:8" x14ac:dyDescent="0.25">
      <c r="A27" s="111" t="s">
        <v>131</v>
      </c>
      <c r="B27" s="111"/>
      <c r="C27" s="111"/>
      <c r="D27" s="115"/>
      <c r="E27" s="118"/>
      <c r="F27" s="118"/>
      <c r="G27" s="112">
        <f>SUM(G5:G26)</f>
        <v>0</v>
      </c>
    </row>
    <row r="1048303" spans="4:4" x14ac:dyDescent="0.25">
      <c r="D1048303"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905F-2CC0-4369-96A2-A0F55B2D7AAD}">
  <dimension ref="A1:G1048296"/>
  <sheetViews>
    <sheetView view="pageBreakPreview" topLeftCell="A9" zoomScaleNormal="100" zoomScaleSheetLayoutView="100" workbookViewId="0">
      <selection activeCell="G2" sqref="G2"/>
    </sheetView>
  </sheetViews>
  <sheetFormatPr defaultRowHeight="13.2" x14ac:dyDescent="0.25"/>
  <cols>
    <col min="1" max="1" width="9.332031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3541</v>
      </c>
      <c r="B1" s="37"/>
      <c r="C1" s="1082" t="s">
        <v>3542</v>
      </c>
      <c r="D1" s="1082"/>
      <c r="E1" s="1082"/>
      <c r="F1" s="1082"/>
    </row>
    <row r="2" spans="1:7" x14ac:dyDescent="0.25">
      <c r="A2" s="39" t="s">
        <v>23</v>
      </c>
      <c r="B2" s="40" t="s">
        <v>24</v>
      </c>
      <c r="C2" s="40" t="s">
        <v>25</v>
      </c>
      <c r="D2" s="40" t="s">
        <v>26</v>
      </c>
      <c r="E2" s="40" t="s">
        <v>27</v>
      </c>
      <c r="F2" s="40" t="s">
        <v>28</v>
      </c>
      <c r="G2" s="192" t="s">
        <v>29</v>
      </c>
    </row>
    <row r="3" spans="1:7" x14ac:dyDescent="0.25">
      <c r="A3" s="41"/>
      <c r="B3" s="42"/>
      <c r="C3" s="5"/>
      <c r="D3" s="5"/>
      <c r="E3" s="65"/>
      <c r="F3" s="65"/>
    </row>
    <row r="4" spans="1:7" x14ac:dyDescent="0.25">
      <c r="A4" s="125"/>
      <c r="B4" s="56"/>
      <c r="C4" s="15"/>
      <c r="D4" s="15"/>
      <c r="E4" s="123"/>
      <c r="F4" s="123"/>
    </row>
    <row r="5" spans="1:7" ht="26.4" x14ac:dyDescent="0.25">
      <c r="A5" s="125" t="s">
        <v>3543</v>
      </c>
      <c r="B5" s="188" t="s">
        <v>3544</v>
      </c>
      <c r="C5" s="105" t="s">
        <v>454</v>
      </c>
      <c r="D5" s="105"/>
      <c r="E5" s="120"/>
      <c r="F5" s="123">
        <f t="shared" ref="F5:F16" si="0">D5*E5</f>
        <v>0</v>
      </c>
      <c r="G5" s="193" t="s">
        <v>36</v>
      </c>
    </row>
    <row r="6" spans="1:7" ht="39.6" x14ac:dyDescent="0.25">
      <c r="A6" s="125" t="s">
        <v>3545</v>
      </c>
      <c r="B6" s="184" t="s">
        <v>3546</v>
      </c>
      <c r="C6" s="105" t="s">
        <v>454</v>
      </c>
      <c r="D6" s="105"/>
      <c r="E6" s="120"/>
      <c r="F6" s="123">
        <f t="shared" si="0"/>
        <v>0</v>
      </c>
      <c r="G6" s="193" t="s">
        <v>36</v>
      </c>
    </row>
    <row r="7" spans="1:7" ht="28.8" x14ac:dyDescent="0.25">
      <c r="A7" s="125" t="s">
        <v>3547</v>
      </c>
      <c r="B7" s="51" t="s">
        <v>3548</v>
      </c>
      <c r="C7" s="144" t="s">
        <v>3214</v>
      </c>
      <c r="D7" s="105"/>
      <c r="E7" s="120"/>
      <c r="F7" s="123">
        <f t="shared" si="0"/>
        <v>0</v>
      </c>
    </row>
    <row r="8" spans="1:7" ht="66" x14ac:dyDescent="0.25">
      <c r="A8" s="125" t="s">
        <v>3549</v>
      </c>
      <c r="B8" s="184" t="s">
        <v>3550</v>
      </c>
      <c r="C8" s="105" t="s">
        <v>454</v>
      </c>
      <c r="D8" s="105"/>
      <c r="E8" s="120"/>
      <c r="F8" s="123">
        <f t="shared" si="0"/>
        <v>0</v>
      </c>
      <c r="G8" s="193" t="s">
        <v>36</v>
      </c>
    </row>
    <row r="9" spans="1:7" ht="52.8" x14ac:dyDescent="0.25">
      <c r="A9" s="125" t="s">
        <v>3551</v>
      </c>
      <c r="B9" s="184" t="s">
        <v>3552</v>
      </c>
      <c r="C9" s="105" t="s">
        <v>0</v>
      </c>
      <c r="D9" s="105"/>
      <c r="E9" s="120"/>
      <c r="F9" s="123">
        <f t="shared" si="0"/>
        <v>0</v>
      </c>
      <c r="G9" s="193" t="s">
        <v>36</v>
      </c>
    </row>
    <row r="10" spans="1:7" ht="52.8" x14ac:dyDescent="0.25">
      <c r="A10" s="125" t="s">
        <v>3553</v>
      </c>
      <c r="B10" s="184" t="s">
        <v>3554</v>
      </c>
      <c r="C10" s="105" t="s">
        <v>0</v>
      </c>
      <c r="D10" s="105"/>
      <c r="E10" s="120"/>
      <c r="F10" s="123">
        <f t="shared" si="0"/>
        <v>0</v>
      </c>
      <c r="G10" s="193" t="s">
        <v>36</v>
      </c>
    </row>
    <row r="11" spans="1:7" ht="26.4" x14ac:dyDescent="0.25">
      <c r="A11" s="125" t="s">
        <v>3555</v>
      </c>
      <c r="B11" s="184" t="s">
        <v>3556</v>
      </c>
      <c r="C11" s="105" t="s">
        <v>454</v>
      </c>
      <c r="D11" s="105"/>
      <c r="E11" s="120"/>
      <c r="F11" s="123">
        <f t="shared" si="0"/>
        <v>0</v>
      </c>
      <c r="G11" s="193" t="s">
        <v>36</v>
      </c>
    </row>
    <row r="12" spans="1:7" ht="52.8" x14ac:dyDescent="0.25">
      <c r="A12" s="125" t="s">
        <v>3557</v>
      </c>
      <c r="B12" s="184" t="s">
        <v>3558</v>
      </c>
      <c r="C12" s="105" t="s">
        <v>0</v>
      </c>
      <c r="D12" s="105"/>
      <c r="E12" s="120"/>
      <c r="F12" s="123">
        <f t="shared" si="0"/>
        <v>0</v>
      </c>
      <c r="G12" s="193" t="s">
        <v>36</v>
      </c>
    </row>
    <row r="13" spans="1:7" ht="52.8" x14ac:dyDescent="0.25">
      <c r="A13" s="125" t="s">
        <v>3559</v>
      </c>
      <c r="B13" s="184" t="s">
        <v>3560</v>
      </c>
      <c r="C13" s="105" t="s">
        <v>0</v>
      </c>
      <c r="D13" s="105"/>
      <c r="E13" s="120"/>
      <c r="F13" s="123">
        <f t="shared" si="0"/>
        <v>0</v>
      </c>
      <c r="G13" s="193" t="s">
        <v>36</v>
      </c>
    </row>
    <row r="14" spans="1:7" ht="26.4" x14ac:dyDescent="0.25">
      <c r="A14" s="125" t="s">
        <v>3561</v>
      </c>
      <c r="B14" s="184" t="s">
        <v>3562</v>
      </c>
      <c r="C14" s="105" t="s">
        <v>454</v>
      </c>
      <c r="D14" s="105"/>
      <c r="E14" s="120"/>
      <c r="F14" s="123">
        <f t="shared" si="0"/>
        <v>0</v>
      </c>
      <c r="G14" s="193" t="s">
        <v>36</v>
      </c>
    </row>
    <row r="15" spans="1:7" ht="52.8" x14ac:dyDescent="0.25">
      <c r="A15" s="125" t="s">
        <v>3563</v>
      </c>
      <c r="B15" s="184" t="s">
        <v>3564</v>
      </c>
      <c r="C15" s="105" t="s">
        <v>0</v>
      </c>
      <c r="D15" s="105"/>
      <c r="E15" s="120"/>
      <c r="F15" s="123">
        <f t="shared" si="0"/>
        <v>0</v>
      </c>
      <c r="G15" s="193" t="s">
        <v>36</v>
      </c>
    </row>
    <row r="16" spans="1:7" ht="52.8" x14ac:dyDescent="0.25">
      <c r="A16" s="125" t="s">
        <v>3565</v>
      </c>
      <c r="B16" s="184" t="s">
        <v>3566</v>
      </c>
      <c r="C16" s="105" t="s">
        <v>0</v>
      </c>
      <c r="D16" s="105"/>
      <c r="E16" s="120"/>
      <c r="F16" s="123">
        <f t="shared" si="0"/>
        <v>0</v>
      </c>
      <c r="G16" s="193" t="s">
        <v>36</v>
      </c>
    </row>
    <row r="17" spans="1:7" x14ac:dyDescent="0.25">
      <c r="A17" s="125"/>
      <c r="B17" s="103"/>
      <c r="C17" s="15"/>
      <c r="D17" s="15"/>
      <c r="E17" s="124"/>
      <c r="F17" s="123"/>
    </row>
    <row r="18" spans="1:7" x14ac:dyDescent="0.25">
      <c r="A18" s="125"/>
      <c r="B18" s="101"/>
      <c r="C18" s="15"/>
      <c r="D18" s="15"/>
      <c r="E18" s="124"/>
      <c r="F18" s="123"/>
      <c r="G18" s="210" t="s">
        <v>130</v>
      </c>
    </row>
    <row r="19" spans="1:7" x14ac:dyDescent="0.25">
      <c r="A19" s="56"/>
      <c r="B19" s="54"/>
      <c r="C19"/>
      <c r="D19" s="15"/>
      <c r="E19" s="124"/>
      <c r="F19" s="123"/>
    </row>
    <row r="20" spans="1:7" x14ac:dyDescent="0.25">
      <c r="A20" s="111" t="s">
        <v>131</v>
      </c>
      <c r="B20" s="111"/>
      <c r="C20" s="115"/>
      <c r="D20" s="116"/>
      <c r="E20" s="112"/>
      <c r="F20" s="112">
        <f>SUM(F5:F19)</f>
        <v>0</v>
      </c>
    </row>
    <row r="1048296" spans="3:3" x14ac:dyDescent="0.25">
      <c r="C1048296" s="48"/>
    </row>
  </sheetData>
  <mergeCells count="1">
    <mergeCell ref="C1:F1"/>
  </mergeCells>
  <pageMargins left="0.75" right="0.75" top="1" bottom="1" header="0.5" footer="0.5"/>
  <pageSetup paperSize="9" scale="63"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720F-75CC-4E82-B2D9-DFF58A8B83D0}">
  <dimension ref="A1:G1048291"/>
  <sheetViews>
    <sheetView view="pageBreakPreview" zoomScaleNormal="100" zoomScaleSheetLayoutView="100" workbookViewId="0">
      <selection activeCell="B5" sqref="B5"/>
    </sheetView>
  </sheetViews>
  <sheetFormatPr defaultRowHeight="13.2" x14ac:dyDescent="0.25"/>
  <cols>
    <col min="1" max="1" width="9.332031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3567</v>
      </c>
      <c r="B1" s="37"/>
      <c r="C1" s="1082" t="s">
        <v>3568</v>
      </c>
      <c r="D1" s="1082"/>
      <c r="E1" s="1082"/>
      <c r="F1" s="1082"/>
    </row>
    <row r="2" spans="1:7" x14ac:dyDescent="0.25">
      <c r="A2" s="39" t="s">
        <v>23</v>
      </c>
      <c r="B2" s="40" t="s">
        <v>24</v>
      </c>
      <c r="C2" s="40" t="s">
        <v>25</v>
      </c>
      <c r="D2" s="40" t="s">
        <v>26</v>
      </c>
      <c r="E2" s="40" t="s">
        <v>27</v>
      </c>
      <c r="F2" s="40" t="s">
        <v>28</v>
      </c>
      <c r="G2" s="192" t="s">
        <v>29</v>
      </c>
    </row>
    <row r="3" spans="1:7" x14ac:dyDescent="0.25">
      <c r="A3" s="41"/>
      <c r="B3" s="42"/>
      <c r="C3" s="5"/>
      <c r="D3" s="5"/>
      <c r="E3" s="69"/>
      <c r="F3" s="65"/>
    </row>
    <row r="4" spans="1:7" x14ac:dyDescent="0.25">
      <c r="A4" s="125"/>
      <c r="B4" s="56"/>
      <c r="C4" s="15"/>
      <c r="D4" s="15"/>
      <c r="E4" s="124"/>
      <c r="F4" s="123"/>
    </row>
    <row r="5" spans="1:7" ht="26.4" x14ac:dyDescent="0.25">
      <c r="A5" s="125" t="s">
        <v>3569</v>
      </c>
      <c r="B5" s="98" t="s">
        <v>3570</v>
      </c>
      <c r="C5" s="105" t="s">
        <v>60</v>
      </c>
      <c r="D5" s="105"/>
      <c r="E5" s="120"/>
      <c r="F5" s="123">
        <f t="shared" ref="F5:F11" si="0">D5*E5</f>
        <v>0</v>
      </c>
    </row>
    <row r="6" spans="1:7" ht="26.4" x14ac:dyDescent="0.25">
      <c r="A6" s="125" t="s">
        <v>3571</v>
      </c>
      <c r="B6" s="51" t="s">
        <v>3572</v>
      </c>
      <c r="C6" s="105" t="s">
        <v>454</v>
      </c>
      <c r="D6" s="105"/>
      <c r="E6" s="120"/>
      <c r="F6" s="123">
        <f t="shared" si="0"/>
        <v>0</v>
      </c>
    </row>
    <row r="7" spans="1:7" ht="26.4" x14ac:dyDescent="0.25">
      <c r="A7" s="125" t="s">
        <v>3573</v>
      </c>
      <c r="B7" s="51" t="s">
        <v>3574</v>
      </c>
      <c r="C7" s="148" t="s">
        <v>3575</v>
      </c>
      <c r="D7" s="105"/>
      <c r="E7" s="120"/>
      <c r="F7" s="123">
        <f t="shared" si="0"/>
        <v>0</v>
      </c>
    </row>
    <row r="8" spans="1:7" ht="26.4" x14ac:dyDescent="0.25">
      <c r="A8" s="125" t="s">
        <v>3576</v>
      </c>
      <c r="B8" s="51" t="s">
        <v>3577</v>
      </c>
      <c r="C8" s="105" t="s">
        <v>454</v>
      </c>
      <c r="D8" s="105"/>
      <c r="E8" s="120"/>
      <c r="F8" s="123">
        <f t="shared" si="0"/>
        <v>0</v>
      </c>
    </row>
    <row r="9" spans="1:7" ht="26.4" x14ac:dyDescent="0.25">
      <c r="A9" s="125" t="s">
        <v>3578</v>
      </c>
      <c r="B9" s="51" t="s">
        <v>3579</v>
      </c>
      <c r="C9" s="105" t="s">
        <v>0</v>
      </c>
      <c r="D9" s="105"/>
      <c r="E9" s="120"/>
      <c r="F9" s="123">
        <f t="shared" si="0"/>
        <v>0</v>
      </c>
    </row>
    <row r="10" spans="1:7" ht="26.4" x14ac:dyDescent="0.25">
      <c r="A10" s="125" t="s">
        <v>3580</v>
      </c>
      <c r="B10" s="51" t="s">
        <v>3581</v>
      </c>
      <c r="C10" s="105" t="s">
        <v>454</v>
      </c>
      <c r="D10" s="105"/>
      <c r="E10" s="120"/>
      <c r="F10" s="123">
        <f t="shared" si="0"/>
        <v>0</v>
      </c>
    </row>
    <row r="11" spans="1:7" ht="26.4" x14ac:dyDescent="0.25">
      <c r="A11" s="125" t="s">
        <v>3582</v>
      </c>
      <c r="B11" s="51" t="s">
        <v>3583</v>
      </c>
      <c r="C11" s="105" t="s">
        <v>0</v>
      </c>
      <c r="D11" s="105"/>
      <c r="E11" s="120"/>
      <c r="F11" s="123">
        <f t="shared" si="0"/>
        <v>0</v>
      </c>
    </row>
    <row r="12" spans="1:7" ht="26.4" x14ac:dyDescent="0.25">
      <c r="A12" s="125" t="s">
        <v>3584</v>
      </c>
      <c r="B12" s="51" t="s">
        <v>3585</v>
      </c>
      <c r="C12" s="105" t="s">
        <v>3586</v>
      </c>
      <c r="D12" s="15" t="s">
        <v>42</v>
      </c>
      <c r="E12" s="15" t="s">
        <v>43</v>
      </c>
      <c r="F12" s="121"/>
    </row>
    <row r="13" spans="1:7" x14ac:dyDescent="0.25">
      <c r="A13" s="149"/>
      <c r="B13" s="150"/>
      <c r="C13" s="147"/>
      <c r="D13" s="15"/>
      <c r="E13" s="124"/>
      <c r="F13" s="123"/>
      <c r="G13" s="210" t="s">
        <v>130</v>
      </c>
    </row>
    <row r="14" spans="1:7" x14ac:dyDescent="0.25">
      <c r="A14" s="56"/>
      <c r="B14" s="54"/>
      <c r="C14" s="99"/>
      <c r="D14" s="15"/>
      <c r="E14" s="124"/>
      <c r="F14" s="123"/>
    </row>
    <row r="15" spans="1:7" x14ac:dyDescent="0.25">
      <c r="A15" s="111" t="s">
        <v>131</v>
      </c>
      <c r="B15" s="111"/>
      <c r="C15" s="115"/>
      <c r="D15" s="118"/>
      <c r="E15" s="130"/>
      <c r="F15" s="112">
        <f>SUM(F5:F14)</f>
        <v>0</v>
      </c>
    </row>
    <row r="1048291" spans="3:3" x14ac:dyDescent="0.25">
      <c r="C1048291" s="48"/>
    </row>
  </sheetData>
  <mergeCells count="1">
    <mergeCell ref="C1:F1"/>
  </mergeCells>
  <pageMargins left="0.75" right="0.75" top="1" bottom="1" header="0.5" footer="0.5"/>
  <pageSetup paperSize="9" scale="6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C16B-FC7D-4EAC-86CE-422AE14D47C6}">
  <dimension ref="A1:G1048297"/>
  <sheetViews>
    <sheetView view="pageBreakPreview" zoomScaleNormal="100" zoomScaleSheetLayoutView="100" workbookViewId="0">
      <selection activeCell="E15" sqref="E15"/>
    </sheetView>
  </sheetViews>
  <sheetFormatPr defaultRowHeight="13.2" x14ac:dyDescent="0.25"/>
  <cols>
    <col min="1" max="1" width="11.66406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3587</v>
      </c>
      <c r="B1" s="37"/>
      <c r="C1" s="1082" t="s">
        <v>3588</v>
      </c>
      <c r="D1" s="1082"/>
      <c r="E1" s="1082"/>
      <c r="F1" s="1082"/>
    </row>
    <row r="2" spans="1:7" x14ac:dyDescent="0.25">
      <c r="A2" s="39" t="s">
        <v>23</v>
      </c>
      <c r="B2" s="40" t="s">
        <v>24</v>
      </c>
      <c r="C2" s="40" t="s">
        <v>25</v>
      </c>
      <c r="D2" s="40" t="s">
        <v>26</v>
      </c>
      <c r="E2" s="40" t="s">
        <v>27</v>
      </c>
      <c r="F2" s="40" t="s">
        <v>28</v>
      </c>
      <c r="G2" s="192" t="s">
        <v>29</v>
      </c>
    </row>
    <row r="3" spans="1:7" x14ac:dyDescent="0.25">
      <c r="A3" s="88"/>
      <c r="B3" s="90"/>
      <c r="C3" s="90"/>
      <c r="D3" s="90"/>
      <c r="E3" s="90"/>
      <c r="F3" s="90"/>
      <c r="G3" s="192"/>
    </row>
    <row r="4" spans="1:7" x14ac:dyDescent="0.25">
      <c r="A4" s="84" t="s">
        <v>3589</v>
      </c>
      <c r="B4" s="114" t="s">
        <v>3590</v>
      </c>
      <c r="C4" s="43"/>
      <c r="D4" s="43"/>
      <c r="E4" s="42"/>
      <c r="F4" s="42"/>
    </row>
    <row r="5" spans="1:7" x14ac:dyDescent="0.25">
      <c r="A5" s="125" t="s">
        <v>3591</v>
      </c>
      <c r="B5" s="98" t="s">
        <v>114</v>
      </c>
      <c r="C5" s="105"/>
      <c r="D5" s="105"/>
      <c r="E5" s="121"/>
      <c r="F5" s="121"/>
    </row>
    <row r="6" spans="1:7" ht="26.4" x14ac:dyDescent="0.25">
      <c r="A6" s="125"/>
      <c r="B6" s="54" t="s">
        <v>3592</v>
      </c>
      <c r="C6" s="15" t="s">
        <v>150</v>
      </c>
      <c r="D6" s="15"/>
      <c r="E6" s="123"/>
      <c r="F6" s="123">
        <f>E6*D6</f>
        <v>0</v>
      </c>
    </row>
    <row r="7" spans="1:7" x14ac:dyDescent="0.25">
      <c r="A7" s="125" t="s">
        <v>3593</v>
      </c>
      <c r="B7" s="54" t="s">
        <v>3594</v>
      </c>
      <c r="C7" s="151" t="s">
        <v>3595</v>
      </c>
      <c r="D7" s="15" t="s">
        <v>3595</v>
      </c>
      <c r="E7" s="123"/>
      <c r="F7" s="123"/>
    </row>
    <row r="8" spans="1:7" x14ac:dyDescent="0.25">
      <c r="A8" s="125" t="s">
        <v>3596</v>
      </c>
      <c r="B8" s="51" t="s">
        <v>3597</v>
      </c>
      <c r="C8" s="15" t="s">
        <v>3595</v>
      </c>
      <c r="D8" s="15" t="s">
        <v>3595</v>
      </c>
      <c r="E8" s="123"/>
      <c r="F8" s="123"/>
    </row>
    <row r="9" spans="1:7" x14ac:dyDescent="0.25">
      <c r="A9" s="125"/>
      <c r="B9" s="51"/>
      <c r="C9" s="15"/>
      <c r="D9" s="15"/>
      <c r="E9" s="123"/>
      <c r="F9" s="123"/>
    </row>
    <row r="10" spans="1:7" x14ac:dyDescent="0.25">
      <c r="A10" s="225"/>
      <c r="B10" s="51"/>
      <c r="C10" s="15"/>
      <c r="D10" s="15"/>
      <c r="E10" s="123"/>
      <c r="F10" s="123"/>
    </row>
    <row r="11" spans="1:7" x14ac:dyDescent="0.25">
      <c r="A11" s="125"/>
      <c r="B11" s="54"/>
      <c r="C11" s="15"/>
      <c r="D11" s="15"/>
      <c r="E11" s="123"/>
      <c r="F11" s="123"/>
    </row>
    <row r="12" spans="1:7" x14ac:dyDescent="0.25">
      <c r="A12" s="125"/>
      <c r="B12" s="51"/>
      <c r="C12" s="15"/>
      <c r="D12" s="15"/>
      <c r="E12" s="123"/>
      <c r="F12" s="123"/>
    </row>
    <row r="13" spans="1:7" x14ac:dyDescent="0.25">
      <c r="A13" s="125"/>
      <c r="B13" s="51"/>
      <c r="C13" s="15"/>
      <c r="D13" s="15"/>
      <c r="E13" s="123"/>
      <c r="F13" s="123"/>
    </row>
    <row r="14" spans="1:7" x14ac:dyDescent="0.25">
      <c r="A14" s="125"/>
      <c r="B14" s="51"/>
      <c r="C14" s="15"/>
      <c r="D14" s="15"/>
      <c r="E14" s="123"/>
      <c r="F14" s="123"/>
    </row>
    <row r="15" spans="1:7" x14ac:dyDescent="0.25">
      <c r="A15" s="125"/>
      <c r="B15" s="51"/>
      <c r="C15" s="15"/>
      <c r="D15" s="15"/>
      <c r="E15" s="123"/>
      <c r="F15" s="123"/>
    </row>
    <row r="16" spans="1:7" x14ac:dyDescent="0.25">
      <c r="A16" s="125"/>
      <c r="B16" s="51"/>
      <c r="C16" s="15"/>
      <c r="D16" s="15"/>
      <c r="E16" s="123"/>
      <c r="F16" s="123"/>
    </row>
    <row r="17" spans="1:7" x14ac:dyDescent="0.25">
      <c r="A17" s="125"/>
      <c r="B17" s="51"/>
      <c r="C17" s="15"/>
      <c r="D17" s="15"/>
      <c r="E17" s="123"/>
      <c r="F17" s="123"/>
    </row>
    <row r="18" spans="1:7" x14ac:dyDescent="0.25">
      <c r="A18" s="125"/>
      <c r="B18" s="51"/>
      <c r="C18" s="15"/>
      <c r="D18" s="15"/>
      <c r="E18" s="123"/>
      <c r="F18" s="123"/>
      <c r="G18" s="210" t="s">
        <v>130</v>
      </c>
    </row>
    <row r="19" spans="1:7" x14ac:dyDescent="0.25">
      <c r="A19" s="125"/>
      <c r="B19" s="101"/>
      <c r="C19" s="15"/>
      <c r="D19" s="15"/>
      <c r="E19" s="123"/>
      <c r="F19" s="123"/>
    </row>
    <row r="20" spans="1:7" x14ac:dyDescent="0.25">
      <c r="A20" s="56"/>
      <c r="B20" s="54"/>
      <c r="C20" s="132"/>
      <c r="D20" s="14"/>
      <c r="E20" s="123"/>
      <c r="F20" s="123"/>
    </row>
    <row r="21" spans="1:7" x14ac:dyDescent="0.25">
      <c r="A21" s="111" t="s">
        <v>131</v>
      </c>
      <c r="B21" s="111"/>
      <c r="C21" s="138"/>
      <c r="D21" s="111"/>
      <c r="E21" s="139"/>
      <c r="F21" s="112">
        <f>SUM(F6:F20)</f>
        <v>0</v>
      </c>
    </row>
    <row r="1048297" spans="3:3" x14ac:dyDescent="0.25">
      <c r="C1048297" s="48"/>
    </row>
  </sheetData>
  <mergeCells count="1">
    <mergeCell ref="C1:F1"/>
  </mergeCells>
  <pageMargins left="0.75" right="0.75" top="1" bottom="1" header="0.5" footer="0.5"/>
  <pageSetup paperSize="9" scale="63"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29165-5B65-4C7F-92A5-5DA6981EBED2}">
  <dimension ref="A1:H1048294"/>
  <sheetViews>
    <sheetView view="pageBreakPreview" zoomScaleNormal="100" zoomScaleSheetLayoutView="100" workbookViewId="0">
      <selection activeCell="H11" sqref="H11"/>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3598</v>
      </c>
      <c r="B1" s="37"/>
      <c r="C1" s="37"/>
      <c r="D1" s="1082" t="s">
        <v>3599</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26.4" x14ac:dyDescent="0.25">
      <c r="A5" s="125" t="s">
        <v>3600</v>
      </c>
      <c r="B5" s="125"/>
      <c r="C5" s="188" t="s">
        <v>3601</v>
      </c>
      <c r="D5" s="105" t="s">
        <v>41</v>
      </c>
      <c r="E5" s="15" t="s">
        <v>42</v>
      </c>
      <c r="F5" s="15" t="s">
        <v>43</v>
      </c>
      <c r="G5" s="121"/>
    </row>
    <row r="6" spans="1:8" ht="52.8" x14ac:dyDescent="0.25">
      <c r="A6" s="125" t="s">
        <v>3602</v>
      </c>
      <c r="B6" s="125"/>
      <c r="C6" s="188" t="s">
        <v>3603</v>
      </c>
      <c r="D6" s="105" t="s">
        <v>351</v>
      </c>
      <c r="E6" s="105"/>
      <c r="F6" s="120"/>
      <c r="G6" s="123">
        <f>E6*F6</f>
        <v>0</v>
      </c>
      <c r="H6" s="193" t="s">
        <v>36</v>
      </c>
    </row>
    <row r="7" spans="1:8" ht="26.4" x14ac:dyDescent="0.25">
      <c r="A7" s="125" t="s">
        <v>3604</v>
      </c>
      <c r="B7" s="125"/>
      <c r="C7" s="184" t="s">
        <v>3605</v>
      </c>
      <c r="D7" s="105" t="s">
        <v>3606</v>
      </c>
      <c r="E7" s="105"/>
      <c r="F7" s="120"/>
      <c r="G7" s="123">
        <f>E7*F7</f>
        <v>0</v>
      </c>
      <c r="H7" s="193" t="s">
        <v>36</v>
      </c>
    </row>
    <row r="8" spans="1:8" ht="39.6" x14ac:dyDescent="0.25">
      <c r="A8" s="125" t="s">
        <v>3607</v>
      </c>
      <c r="B8" s="125"/>
      <c r="C8" s="188" t="s">
        <v>3608</v>
      </c>
      <c r="D8" s="105" t="s">
        <v>0</v>
      </c>
      <c r="E8" s="105"/>
      <c r="F8" s="120"/>
      <c r="G8" s="123">
        <f>E8*F8</f>
        <v>0</v>
      </c>
      <c r="H8" s="193" t="s">
        <v>36</v>
      </c>
    </row>
    <row r="9" spans="1:8" ht="39.6" x14ac:dyDescent="0.25">
      <c r="A9" s="125" t="s">
        <v>3609</v>
      </c>
      <c r="B9" s="125"/>
      <c r="C9" s="188" t="s">
        <v>3610</v>
      </c>
      <c r="D9" s="105" t="s">
        <v>0</v>
      </c>
      <c r="E9" s="105"/>
      <c r="F9" s="120"/>
      <c r="G9" s="123">
        <f>E9*F9</f>
        <v>0</v>
      </c>
      <c r="H9" s="193" t="s">
        <v>36</v>
      </c>
    </row>
    <row r="10" spans="1:8" ht="26.4" x14ac:dyDescent="0.25">
      <c r="A10" s="125" t="s">
        <v>3611</v>
      </c>
      <c r="B10" s="125"/>
      <c r="C10" s="103" t="s">
        <v>3612</v>
      </c>
      <c r="D10" s="105" t="s">
        <v>41</v>
      </c>
      <c r="E10" s="15" t="s">
        <v>42</v>
      </c>
      <c r="F10" s="15" t="s">
        <v>43</v>
      </c>
      <c r="G10" s="121"/>
    </row>
    <row r="11" spans="1:8" x14ac:dyDescent="0.25">
      <c r="A11" s="125" t="s">
        <v>3613</v>
      </c>
      <c r="B11" s="125"/>
      <c r="C11" s="103" t="s">
        <v>3614</v>
      </c>
      <c r="D11" s="105" t="s">
        <v>41</v>
      </c>
      <c r="E11" s="15" t="s">
        <v>42</v>
      </c>
      <c r="F11" s="15" t="s">
        <v>43</v>
      </c>
      <c r="G11" s="121"/>
    </row>
    <row r="12" spans="1:8" x14ac:dyDescent="0.25">
      <c r="A12" s="125" t="s">
        <v>3615</v>
      </c>
      <c r="B12" s="125"/>
      <c r="C12" s="103" t="s">
        <v>3616</v>
      </c>
      <c r="D12" s="15"/>
      <c r="E12" s="15"/>
      <c r="F12" s="15"/>
      <c r="G12" s="122"/>
    </row>
    <row r="13" spans="1:8" x14ac:dyDescent="0.25">
      <c r="A13" s="125"/>
      <c r="B13" s="125" t="s">
        <v>3617</v>
      </c>
      <c r="C13" s="104" t="s">
        <v>3618</v>
      </c>
      <c r="D13" s="105" t="s">
        <v>41</v>
      </c>
      <c r="E13" s="105" t="s">
        <v>42</v>
      </c>
      <c r="F13" s="105" t="s">
        <v>43</v>
      </c>
      <c r="G13" s="121"/>
    </row>
    <row r="14" spans="1:8" ht="26.4" x14ac:dyDescent="0.25">
      <c r="A14" s="125"/>
      <c r="B14" s="125" t="s">
        <v>3619</v>
      </c>
      <c r="C14" s="104" t="s">
        <v>3620</v>
      </c>
      <c r="D14" s="105" t="s">
        <v>41</v>
      </c>
      <c r="E14" s="105" t="s">
        <v>42</v>
      </c>
      <c r="F14" s="105" t="s">
        <v>43</v>
      </c>
      <c r="G14" s="121"/>
    </row>
    <row r="15" spans="1:8" x14ac:dyDescent="0.25">
      <c r="A15" s="125"/>
      <c r="B15" s="125"/>
      <c r="C15" s="51"/>
      <c r="D15" s="15"/>
      <c r="E15" s="15"/>
      <c r="F15" s="15"/>
      <c r="G15" s="119"/>
    </row>
    <row r="16" spans="1:8" x14ac:dyDescent="0.25">
      <c r="A16" s="149"/>
      <c r="B16" s="125"/>
      <c r="C16" s="152"/>
      <c r="D16" s="147"/>
      <c r="E16" s="15"/>
      <c r="F16" s="15"/>
      <c r="G16" s="119"/>
      <c r="H16" s="210" t="s">
        <v>130</v>
      </c>
    </row>
    <row r="17" spans="1:7" x14ac:dyDescent="0.25">
      <c r="A17" s="56"/>
      <c r="B17" s="56"/>
      <c r="C17" s="54"/>
      <c r="D17" s="99"/>
      <c r="E17" s="14"/>
      <c r="F17" s="14"/>
      <c r="G17" s="119"/>
    </row>
    <row r="18" spans="1:7" x14ac:dyDescent="0.25">
      <c r="A18" s="111" t="s">
        <v>131</v>
      </c>
      <c r="B18" s="111"/>
      <c r="C18" s="111"/>
      <c r="D18" s="115"/>
      <c r="E18" s="116"/>
      <c r="F18" s="116"/>
      <c r="G18" s="112">
        <f>SUM(G5:G17)</f>
        <v>0</v>
      </c>
    </row>
    <row r="1048294" spans="4:4" x14ac:dyDescent="0.25">
      <c r="D1048294" s="48"/>
    </row>
  </sheetData>
  <mergeCells count="1">
    <mergeCell ref="D1:G1"/>
  </mergeCells>
  <pageMargins left="0.75" right="0.75" top="1" bottom="1" header="0.5" footer="0.5"/>
  <pageSetup paperSize="9" scale="5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E1F1-0971-463C-8961-1195CE8C2225}">
  <dimension ref="A1:I1048366"/>
  <sheetViews>
    <sheetView view="pageBreakPreview" topLeftCell="A49"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3621</v>
      </c>
      <c r="B1" s="1082" t="str">
        <f>'C13.8'!B1</f>
        <v>ACSA - BFIA 8202/2026  
FOR: CONTRACTOR APPOINTMENT FOR THE CONSTRUCTION OF UNDERGROUND MAIN WATER LINE AND REHABILITATION OF SERVICE ROADS AT BRAM FISCHER INTERNATIONAL AIRPORT FOR A PERIOD OF 12 MONTHS</v>
      </c>
      <c r="C1" s="1082"/>
      <c r="D1" s="1082"/>
      <c r="E1" s="1082" t="s">
        <v>3622</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4"/>
      <c r="H3" s="4"/>
    </row>
    <row r="4" spans="1:9" x14ac:dyDescent="0.25">
      <c r="A4" s="125"/>
      <c r="B4" s="125"/>
      <c r="C4" s="126"/>
      <c r="D4" s="56"/>
      <c r="E4" s="15"/>
      <c r="F4" s="15"/>
      <c r="G4" s="14"/>
      <c r="H4" s="14"/>
    </row>
    <row r="5" spans="1:9" ht="66" x14ac:dyDescent="0.25">
      <c r="A5" s="125" t="s">
        <v>3623</v>
      </c>
      <c r="B5" s="125"/>
      <c r="C5" s="126"/>
      <c r="D5" s="185" t="s">
        <v>3624</v>
      </c>
      <c r="E5" s="105" t="s">
        <v>41</v>
      </c>
      <c r="F5" s="15" t="s">
        <v>42</v>
      </c>
      <c r="G5" s="15" t="s">
        <v>43</v>
      </c>
      <c r="H5" s="121"/>
      <c r="I5" s="193" t="s">
        <v>36</v>
      </c>
    </row>
    <row r="6" spans="1:9" x14ac:dyDescent="0.25">
      <c r="A6" s="125" t="s">
        <v>3625</v>
      </c>
      <c r="B6" s="125"/>
      <c r="C6" s="126"/>
      <c r="D6" s="190" t="s">
        <v>3626</v>
      </c>
      <c r="E6" s="15"/>
      <c r="F6" s="15"/>
      <c r="G6" s="15"/>
      <c r="H6" s="123"/>
    </row>
    <row r="7" spans="1:9" ht="26.4" x14ac:dyDescent="0.25">
      <c r="A7" s="125"/>
      <c r="B7" s="125" t="s">
        <v>3627</v>
      </c>
      <c r="C7" s="126"/>
      <c r="D7" s="221" t="s">
        <v>3628</v>
      </c>
      <c r="E7" s="105" t="s">
        <v>68</v>
      </c>
      <c r="F7" s="15" t="s">
        <v>69</v>
      </c>
      <c r="G7" s="15" t="s">
        <v>70</v>
      </c>
      <c r="H7" s="121">
        <v>150000</v>
      </c>
    </row>
    <row r="8" spans="1:9" ht="26.4" x14ac:dyDescent="0.25">
      <c r="A8" s="125"/>
      <c r="B8" s="125" t="s">
        <v>3629</v>
      </c>
      <c r="C8" s="126"/>
      <c r="D8" s="216" t="s">
        <v>3630</v>
      </c>
      <c r="E8" s="137" t="s">
        <v>73</v>
      </c>
      <c r="F8" s="124">
        <f>H7</f>
        <v>150000</v>
      </c>
      <c r="G8" s="127">
        <v>0.1</v>
      </c>
      <c r="H8" s="123">
        <f>F8*G8</f>
        <v>15000</v>
      </c>
    </row>
    <row r="9" spans="1:9" x14ac:dyDescent="0.25">
      <c r="A9" s="125" t="s">
        <v>3631</v>
      </c>
      <c r="B9" s="125"/>
      <c r="C9" s="126"/>
      <c r="D9" s="188" t="s">
        <v>3632</v>
      </c>
      <c r="E9" s="15"/>
      <c r="F9" s="15"/>
      <c r="G9" s="124"/>
      <c r="H9" s="123"/>
    </row>
    <row r="10" spans="1:9" ht="26.4" x14ac:dyDescent="0.25">
      <c r="A10" s="125"/>
      <c r="B10" s="125" t="s">
        <v>3633</v>
      </c>
      <c r="C10" s="126"/>
      <c r="D10" s="221" t="s">
        <v>3634</v>
      </c>
      <c r="E10" s="15"/>
      <c r="F10" s="15"/>
      <c r="G10" s="124"/>
      <c r="H10" s="123"/>
    </row>
    <row r="11" spans="1:9" ht="15.6" x14ac:dyDescent="0.25">
      <c r="A11" s="125"/>
      <c r="B11" s="125"/>
      <c r="C11" s="126" t="s">
        <v>86</v>
      </c>
      <c r="D11" s="221" t="s">
        <v>3635</v>
      </c>
      <c r="E11" s="105" t="s">
        <v>60</v>
      </c>
      <c r="F11" s="105">
        <v>450</v>
      </c>
      <c r="G11" s="228">
        <v>75</v>
      </c>
      <c r="H11" s="123">
        <f t="shared" ref="H11:H17" si="0">F11*G11</f>
        <v>33750</v>
      </c>
    </row>
    <row r="12" spans="1:9" ht="15.6" x14ac:dyDescent="0.25">
      <c r="A12" s="125"/>
      <c r="B12" s="125"/>
      <c r="C12" s="126" t="s">
        <v>89</v>
      </c>
      <c r="D12" s="221" t="s">
        <v>3636</v>
      </c>
      <c r="E12" s="105" t="s">
        <v>60</v>
      </c>
      <c r="F12" s="105">
        <v>300</v>
      </c>
      <c r="G12" s="228">
        <v>95</v>
      </c>
      <c r="H12" s="123">
        <f t="shared" si="0"/>
        <v>28500</v>
      </c>
    </row>
    <row r="13" spans="1:9" ht="15.6" x14ac:dyDescent="0.25">
      <c r="A13" s="125"/>
      <c r="B13" s="125"/>
      <c r="C13" s="126" t="s">
        <v>17</v>
      </c>
      <c r="D13" s="226" t="s">
        <v>3637</v>
      </c>
      <c r="E13" s="105" t="s">
        <v>60</v>
      </c>
      <c r="F13" s="105">
        <v>65</v>
      </c>
      <c r="G13" s="228">
        <v>125</v>
      </c>
      <c r="H13" s="123">
        <f t="shared" si="0"/>
        <v>8125</v>
      </c>
      <c r="I13" s="193" t="s">
        <v>36</v>
      </c>
    </row>
    <row r="14" spans="1:9" ht="26.4" x14ac:dyDescent="0.25">
      <c r="A14" s="125"/>
      <c r="B14" s="125" t="s">
        <v>3638</v>
      </c>
      <c r="C14" s="126"/>
      <c r="D14" s="221" t="s">
        <v>3639</v>
      </c>
      <c r="E14" s="105" t="s">
        <v>60</v>
      </c>
      <c r="F14" s="105">
        <v>200</v>
      </c>
      <c r="G14" s="228">
        <v>265</v>
      </c>
      <c r="H14" s="123">
        <f t="shared" si="0"/>
        <v>53000</v>
      </c>
    </row>
    <row r="15" spans="1:9" ht="39.6" x14ac:dyDescent="0.25">
      <c r="A15" s="125"/>
      <c r="B15" s="125" t="s">
        <v>3640</v>
      </c>
      <c r="C15" s="126"/>
      <c r="D15" s="221" t="s">
        <v>3641</v>
      </c>
      <c r="E15" s="105" t="s">
        <v>60</v>
      </c>
      <c r="F15" s="105">
        <v>50</v>
      </c>
      <c r="G15" s="228">
        <v>265</v>
      </c>
      <c r="H15" s="123">
        <f t="shared" si="0"/>
        <v>13250</v>
      </c>
    </row>
    <row r="16" spans="1:9" ht="26.4" x14ac:dyDescent="0.25">
      <c r="A16" s="125"/>
      <c r="B16" s="125" t="s">
        <v>3642</v>
      </c>
      <c r="C16" s="126"/>
      <c r="D16" s="221" t="s">
        <v>3643</v>
      </c>
      <c r="E16" s="105" t="s">
        <v>60</v>
      </c>
      <c r="F16" s="105">
        <v>100</v>
      </c>
      <c r="G16" s="228">
        <v>265</v>
      </c>
      <c r="H16" s="123">
        <f t="shared" si="0"/>
        <v>26500</v>
      </c>
    </row>
    <row r="17" spans="1:9" ht="26.4" x14ac:dyDescent="0.25">
      <c r="A17" s="125"/>
      <c r="B17" s="125" t="s">
        <v>3644</v>
      </c>
      <c r="C17" s="126"/>
      <c r="D17" s="221" t="s">
        <v>3645</v>
      </c>
      <c r="E17" s="105" t="s">
        <v>60</v>
      </c>
      <c r="F17" s="105">
        <v>250</v>
      </c>
      <c r="G17" s="228">
        <v>60</v>
      </c>
      <c r="H17" s="123">
        <f t="shared" si="0"/>
        <v>15000</v>
      </c>
    </row>
    <row r="18" spans="1:9" hidden="1" x14ac:dyDescent="0.25">
      <c r="A18" s="125" t="s">
        <v>3646</v>
      </c>
      <c r="B18" s="125"/>
      <c r="C18" s="126"/>
      <c r="D18" s="188" t="s">
        <v>3647</v>
      </c>
      <c r="E18" s="15"/>
      <c r="F18" s="15"/>
      <c r="G18" s="124"/>
      <c r="H18" s="123"/>
    </row>
    <row r="19" spans="1:9" ht="26.4" hidden="1" x14ac:dyDescent="0.25">
      <c r="A19" s="125"/>
      <c r="B19" s="125" t="s">
        <v>3648</v>
      </c>
      <c r="C19" s="126"/>
      <c r="D19" s="218" t="s">
        <v>3649</v>
      </c>
      <c r="E19" s="15"/>
      <c r="F19" s="15"/>
      <c r="G19" s="124"/>
      <c r="H19" s="123"/>
    </row>
    <row r="20" spans="1:9" ht="15.6" hidden="1" x14ac:dyDescent="0.25">
      <c r="A20" s="125"/>
      <c r="B20" s="125"/>
      <c r="C20" s="126" t="s">
        <v>86</v>
      </c>
      <c r="D20" s="216" t="s">
        <v>3635</v>
      </c>
      <c r="E20" s="105" t="s">
        <v>60</v>
      </c>
      <c r="F20" s="105"/>
      <c r="G20" s="120"/>
      <c r="H20" s="123">
        <f>F20*G20</f>
        <v>0</v>
      </c>
      <c r="I20" s="193" t="s">
        <v>36</v>
      </c>
    </row>
    <row r="21" spans="1:9" ht="26.4" hidden="1" x14ac:dyDescent="0.25">
      <c r="A21" s="125"/>
      <c r="B21" s="125" t="s">
        <v>3650</v>
      </c>
      <c r="C21" s="126"/>
      <c r="D21" s="216" t="s">
        <v>3651</v>
      </c>
      <c r="E21" s="105" t="s">
        <v>60</v>
      </c>
      <c r="F21" s="105"/>
      <c r="G21" s="120"/>
      <c r="H21" s="123">
        <f>F21*G21</f>
        <v>0</v>
      </c>
    </row>
    <row r="22" spans="1:9" ht="39.6" hidden="1" x14ac:dyDescent="0.25">
      <c r="A22" s="125"/>
      <c r="B22" s="125" t="s">
        <v>3652</v>
      </c>
      <c r="C22" s="126"/>
      <c r="D22" s="216" t="s">
        <v>3653</v>
      </c>
      <c r="E22" s="105" t="s">
        <v>60</v>
      </c>
      <c r="F22" s="105"/>
      <c r="G22" s="120"/>
      <c r="H22" s="123">
        <f>F22*G22</f>
        <v>0</v>
      </c>
    </row>
    <row r="23" spans="1:9" ht="26.4" hidden="1" x14ac:dyDescent="0.25">
      <c r="A23" s="125" t="s">
        <v>3654</v>
      </c>
      <c r="B23" s="125"/>
      <c r="C23" s="126"/>
      <c r="D23" s="188" t="s">
        <v>3655</v>
      </c>
      <c r="E23" s="105" t="s">
        <v>60</v>
      </c>
      <c r="F23" s="105"/>
      <c r="G23" s="120"/>
      <c r="H23" s="123">
        <f>F23*G23</f>
        <v>0</v>
      </c>
    </row>
    <row r="24" spans="1:9" x14ac:dyDescent="0.25">
      <c r="A24" s="125" t="s">
        <v>3656</v>
      </c>
      <c r="B24" s="125"/>
      <c r="C24" s="126"/>
      <c r="D24" s="188" t="s">
        <v>3016</v>
      </c>
      <c r="E24" s="15"/>
      <c r="F24" s="15"/>
      <c r="G24" s="124"/>
      <c r="H24" s="123"/>
    </row>
    <row r="25" spans="1:9" x14ac:dyDescent="0.25">
      <c r="A25" s="125"/>
      <c r="B25" s="125" t="s">
        <v>3657</v>
      </c>
      <c r="C25" s="126"/>
      <c r="D25" s="217" t="s">
        <v>3018</v>
      </c>
      <c r="E25" s="105" t="s">
        <v>41</v>
      </c>
      <c r="F25" s="15" t="s">
        <v>42</v>
      </c>
      <c r="G25" s="15" t="s">
        <v>43</v>
      </c>
      <c r="H25" s="121">
        <v>50000</v>
      </c>
    </row>
    <row r="26" spans="1:9" x14ac:dyDescent="0.25">
      <c r="A26" s="125"/>
      <c r="B26" s="125" t="s">
        <v>3658</v>
      </c>
      <c r="C26" s="126"/>
      <c r="D26" s="217" t="s">
        <v>3659</v>
      </c>
      <c r="E26" s="105" t="s">
        <v>41</v>
      </c>
      <c r="F26" s="15" t="s">
        <v>42</v>
      </c>
      <c r="G26" s="15" t="s">
        <v>43</v>
      </c>
      <c r="H26" s="121">
        <v>50000</v>
      </c>
    </row>
    <row r="27" spans="1:9" hidden="1" x14ac:dyDescent="0.25">
      <c r="A27" s="125" t="s">
        <v>3660</v>
      </c>
      <c r="B27" s="125"/>
      <c r="C27" s="126"/>
      <c r="D27" s="188" t="s">
        <v>3661</v>
      </c>
      <c r="E27" s="15"/>
      <c r="F27" s="15"/>
      <c r="G27" s="124"/>
      <c r="H27" s="123"/>
    </row>
    <row r="28" spans="1:9" ht="15.6" hidden="1" x14ac:dyDescent="0.25">
      <c r="A28" s="125"/>
      <c r="B28" s="125" t="s">
        <v>3662</v>
      </c>
      <c r="C28" s="126"/>
      <c r="D28" s="221" t="s">
        <v>3663</v>
      </c>
      <c r="E28" s="105" t="s">
        <v>60</v>
      </c>
      <c r="F28" s="105"/>
      <c r="G28" s="120"/>
      <c r="H28" s="123">
        <f>F28*G28</f>
        <v>0</v>
      </c>
    </row>
    <row r="29" spans="1:9" ht="15.6" hidden="1" x14ac:dyDescent="0.25">
      <c r="A29" s="125"/>
      <c r="B29" s="125" t="s">
        <v>3664</v>
      </c>
      <c r="C29" s="126"/>
      <c r="D29" s="221" t="s">
        <v>3665</v>
      </c>
      <c r="E29" s="105" t="s">
        <v>60</v>
      </c>
      <c r="F29" s="105"/>
      <c r="G29" s="120"/>
      <c r="H29" s="123">
        <f>F29*G29</f>
        <v>0</v>
      </c>
    </row>
    <row r="30" spans="1:9" ht="15.6" hidden="1" x14ac:dyDescent="0.25">
      <c r="A30" s="125"/>
      <c r="B30" s="125" t="s">
        <v>3666</v>
      </c>
      <c r="C30" s="126"/>
      <c r="D30" s="221" t="s">
        <v>3667</v>
      </c>
      <c r="E30" s="105" t="s">
        <v>60</v>
      </c>
      <c r="F30" s="105"/>
      <c r="G30" s="120"/>
      <c r="H30" s="123">
        <f>F30*G30</f>
        <v>0</v>
      </c>
    </row>
    <row r="31" spans="1:9" x14ac:dyDescent="0.25">
      <c r="A31" s="125" t="s">
        <v>3668</v>
      </c>
      <c r="B31" s="125"/>
      <c r="C31" s="126"/>
      <c r="D31" s="188" t="s">
        <v>3669</v>
      </c>
      <c r="E31" s="15"/>
      <c r="F31" s="15"/>
      <c r="G31" s="124"/>
      <c r="H31" s="123"/>
    </row>
    <row r="32" spans="1:9" ht="15.6" x14ac:dyDescent="0.25">
      <c r="A32" s="125"/>
      <c r="B32" s="125" t="s">
        <v>3670</v>
      </c>
      <c r="C32" s="126"/>
      <c r="D32" s="221" t="s">
        <v>3671</v>
      </c>
      <c r="E32" s="105" t="s">
        <v>60</v>
      </c>
      <c r="F32" s="105">
        <v>300</v>
      </c>
      <c r="G32" s="228">
        <v>95</v>
      </c>
      <c r="H32" s="123">
        <f t="shared" ref="H32:H39" si="1">F32*G32</f>
        <v>28500</v>
      </c>
    </row>
    <row r="33" spans="1:9" ht="15.6" x14ac:dyDescent="0.25">
      <c r="A33" s="125"/>
      <c r="B33" s="125" t="s">
        <v>3672</v>
      </c>
      <c r="C33" s="126"/>
      <c r="D33" s="216" t="s">
        <v>3673</v>
      </c>
      <c r="E33" s="105" t="s">
        <v>60</v>
      </c>
      <c r="F33" s="105">
        <v>200</v>
      </c>
      <c r="G33" s="228">
        <v>160</v>
      </c>
      <c r="H33" s="123">
        <f t="shared" si="1"/>
        <v>32000</v>
      </c>
    </row>
    <row r="34" spans="1:9" ht="15.6" x14ac:dyDescent="0.25">
      <c r="A34" s="125"/>
      <c r="B34" s="125" t="s">
        <v>3674</v>
      </c>
      <c r="C34" s="126"/>
      <c r="D34" s="216" t="s">
        <v>3675</v>
      </c>
      <c r="E34" s="105" t="s">
        <v>60</v>
      </c>
      <c r="F34" s="105">
        <v>100</v>
      </c>
      <c r="G34" s="228">
        <v>235</v>
      </c>
      <c r="H34" s="123">
        <f t="shared" si="1"/>
        <v>23500</v>
      </c>
    </row>
    <row r="35" spans="1:9" ht="26.4" x14ac:dyDescent="0.25">
      <c r="A35" s="125" t="s">
        <v>3676</v>
      </c>
      <c r="B35" s="125"/>
      <c r="C35" s="126"/>
      <c r="D35" s="188" t="s">
        <v>3677</v>
      </c>
      <c r="E35" s="105" t="s">
        <v>60</v>
      </c>
      <c r="F35" s="105">
        <v>200</v>
      </c>
      <c r="G35" s="228">
        <v>55</v>
      </c>
      <c r="H35" s="123">
        <f t="shared" si="1"/>
        <v>11000</v>
      </c>
    </row>
    <row r="36" spans="1:9" ht="39.6" x14ac:dyDescent="0.25">
      <c r="A36" s="125" t="s">
        <v>3678</v>
      </c>
      <c r="B36" s="125"/>
      <c r="C36" s="126"/>
      <c r="D36" s="188" t="s">
        <v>3679</v>
      </c>
      <c r="E36" s="137" t="s">
        <v>3680</v>
      </c>
      <c r="F36" s="105">
        <v>200</v>
      </c>
      <c r="G36" s="228">
        <v>50</v>
      </c>
      <c r="H36" s="123">
        <f t="shared" si="1"/>
        <v>10000</v>
      </c>
    </row>
    <row r="37" spans="1:9" ht="39.6" x14ac:dyDescent="0.25">
      <c r="A37" s="125" t="s">
        <v>3681</v>
      </c>
      <c r="B37" s="125"/>
      <c r="C37" s="126"/>
      <c r="D37" s="188" t="s">
        <v>3682</v>
      </c>
      <c r="E37" s="137" t="s">
        <v>3680</v>
      </c>
      <c r="F37" s="105">
        <v>100</v>
      </c>
      <c r="G37" s="228">
        <v>285</v>
      </c>
      <c r="H37" s="123">
        <f t="shared" si="1"/>
        <v>28500</v>
      </c>
    </row>
    <row r="38" spans="1:9" ht="15.6" hidden="1" x14ac:dyDescent="0.25">
      <c r="A38" s="125" t="s">
        <v>3683</v>
      </c>
      <c r="B38" s="125"/>
      <c r="C38" s="126"/>
      <c r="D38" s="188" t="s">
        <v>3684</v>
      </c>
      <c r="E38" s="105" t="s">
        <v>454</v>
      </c>
      <c r="F38" s="105"/>
      <c r="G38" s="120"/>
      <c r="H38" s="123">
        <f t="shared" si="1"/>
        <v>0</v>
      </c>
    </row>
    <row r="39" spans="1:9" ht="26.4" hidden="1" x14ac:dyDescent="0.25">
      <c r="A39" s="125" t="s">
        <v>3685</v>
      </c>
      <c r="B39" s="125"/>
      <c r="C39" s="126"/>
      <c r="D39" s="188" t="s">
        <v>3686</v>
      </c>
      <c r="E39" s="105" t="s">
        <v>454</v>
      </c>
      <c r="F39" s="105"/>
      <c r="G39" s="120"/>
      <c r="H39" s="123">
        <f t="shared" si="1"/>
        <v>0</v>
      </c>
    </row>
    <row r="40" spans="1:9" hidden="1" x14ac:dyDescent="0.25">
      <c r="A40" s="125" t="s">
        <v>3687</v>
      </c>
      <c r="B40" s="125"/>
      <c r="C40" s="126"/>
      <c r="D40" s="188" t="s">
        <v>3688</v>
      </c>
      <c r="E40" s="80"/>
      <c r="F40" s="15"/>
      <c r="G40" s="124"/>
      <c r="H40" s="123"/>
    </row>
    <row r="41" spans="1:9" ht="15.6" hidden="1" x14ac:dyDescent="0.25">
      <c r="A41" s="125"/>
      <c r="B41" s="125" t="s">
        <v>3689</v>
      </c>
      <c r="C41" s="126"/>
      <c r="D41" s="221" t="s">
        <v>1555</v>
      </c>
      <c r="E41" s="105" t="s">
        <v>60</v>
      </c>
      <c r="F41" s="105"/>
      <c r="G41" s="120"/>
      <c r="H41" s="123">
        <f t="shared" ref="H41:H46" si="2">F41*G41</f>
        <v>0</v>
      </c>
    </row>
    <row r="42" spans="1:9" ht="15.6" hidden="1" x14ac:dyDescent="0.25">
      <c r="A42" s="125"/>
      <c r="B42" s="125" t="s">
        <v>3690</v>
      </c>
      <c r="C42" s="126"/>
      <c r="D42" s="221" t="s">
        <v>3691</v>
      </c>
      <c r="E42" s="105" t="s">
        <v>60</v>
      </c>
      <c r="F42" s="105"/>
      <c r="G42" s="120"/>
      <c r="H42" s="123">
        <f t="shared" si="2"/>
        <v>0</v>
      </c>
    </row>
    <row r="43" spans="1:9" ht="15.6" hidden="1" x14ac:dyDescent="0.25">
      <c r="A43" s="125"/>
      <c r="B43" s="125" t="s">
        <v>3692</v>
      </c>
      <c r="C43" s="126"/>
      <c r="D43" s="221" t="s">
        <v>3693</v>
      </c>
      <c r="E43" s="105" t="s">
        <v>60</v>
      </c>
      <c r="F43" s="105"/>
      <c r="G43" s="120"/>
      <c r="H43" s="123">
        <f t="shared" si="2"/>
        <v>0</v>
      </c>
    </row>
    <row r="44" spans="1:9" ht="15.6" hidden="1" x14ac:dyDescent="0.25">
      <c r="A44" s="125"/>
      <c r="B44" s="125" t="s">
        <v>3694</v>
      </c>
      <c r="C44" s="126"/>
      <c r="D44" s="221" t="s">
        <v>3695</v>
      </c>
      <c r="E44" s="105" t="s">
        <v>60</v>
      </c>
      <c r="F44" s="105"/>
      <c r="G44" s="120"/>
      <c r="H44" s="123">
        <f t="shared" si="2"/>
        <v>0</v>
      </c>
      <c r="I44" s="193" t="s">
        <v>36</v>
      </c>
    </row>
    <row r="45" spans="1:9" ht="26.4" hidden="1" x14ac:dyDescent="0.25">
      <c r="A45" s="125"/>
      <c r="B45" s="125" t="s">
        <v>3696</v>
      </c>
      <c r="C45" s="126"/>
      <c r="D45" s="221" t="s">
        <v>3697</v>
      </c>
      <c r="E45" s="105" t="s">
        <v>60</v>
      </c>
      <c r="F45" s="105"/>
      <c r="G45" s="120"/>
      <c r="H45" s="123">
        <f t="shared" si="2"/>
        <v>0</v>
      </c>
      <c r="I45" s="193" t="s">
        <v>36</v>
      </c>
    </row>
    <row r="46" spans="1:9" ht="15.6" hidden="1" x14ac:dyDescent="0.25">
      <c r="A46" s="125"/>
      <c r="B46" s="125" t="s">
        <v>3698</v>
      </c>
      <c r="C46" s="126"/>
      <c r="D46" s="216" t="s">
        <v>3699</v>
      </c>
      <c r="E46" s="105" t="s">
        <v>60</v>
      </c>
      <c r="F46" s="105"/>
      <c r="G46" s="120"/>
      <c r="H46" s="123">
        <f t="shared" si="2"/>
        <v>0</v>
      </c>
      <c r="I46" s="193" t="s">
        <v>36</v>
      </c>
    </row>
    <row r="47" spans="1:9" ht="26.4" x14ac:dyDescent="0.25">
      <c r="A47" s="125" t="s">
        <v>3700</v>
      </c>
      <c r="B47" s="125"/>
      <c r="C47" s="126"/>
      <c r="D47" s="103" t="s">
        <v>3701</v>
      </c>
      <c r="E47" s="80"/>
      <c r="F47" s="15"/>
      <c r="G47" s="124"/>
      <c r="H47" s="123"/>
    </row>
    <row r="48" spans="1:9" ht="15.6" x14ac:dyDescent="0.25">
      <c r="A48" s="125"/>
      <c r="B48" s="125" t="s">
        <v>3702</v>
      </c>
      <c r="C48" s="126"/>
      <c r="D48" s="104" t="s">
        <v>1555</v>
      </c>
      <c r="E48" s="105" t="s">
        <v>60</v>
      </c>
      <c r="F48" s="105"/>
      <c r="G48" s="120"/>
      <c r="H48" s="123">
        <f t="shared" ref="H48:H53" si="3">F48*G48</f>
        <v>0</v>
      </c>
    </row>
    <row r="49" spans="1:9" ht="15.6" x14ac:dyDescent="0.25">
      <c r="A49" s="125"/>
      <c r="B49" s="125" t="s">
        <v>3703</v>
      </c>
      <c r="C49" s="126"/>
      <c r="D49" s="73" t="s">
        <v>3691</v>
      </c>
      <c r="E49" s="105" t="s">
        <v>60</v>
      </c>
      <c r="F49" s="105"/>
      <c r="G49" s="120"/>
      <c r="H49" s="123">
        <f t="shared" si="3"/>
        <v>0</v>
      </c>
    </row>
    <row r="50" spans="1:9" ht="15.6" x14ac:dyDescent="0.25">
      <c r="A50" s="125"/>
      <c r="B50" s="125" t="s">
        <v>3704</v>
      </c>
      <c r="C50" s="126"/>
      <c r="D50" s="73" t="s">
        <v>3693</v>
      </c>
      <c r="E50" s="105" t="s">
        <v>60</v>
      </c>
      <c r="F50" s="105"/>
      <c r="G50" s="120"/>
      <c r="H50" s="123">
        <f t="shared" si="3"/>
        <v>0</v>
      </c>
    </row>
    <row r="51" spans="1:9" ht="15.6" x14ac:dyDescent="0.25">
      <c r="A51" s="125"/>
      <c r="B51" s="125" t="s">
        <v>3705</v>
      </c>
      <c r="C51" s="126"/>
      <c r="D51" s="216" t="s">
        <v>3695</v>
      </c>
      <c r="E51" s="105" t="s">
        <v>60</v>
      </c>
      <c r="F51" s="105"/>
      <c r="G51" s="120"/>
      <c r="H51" s="123">
        <f t="shared" si="3"/>
        <v>0</v>
      </c>
      <c r="I51" s="193" t="s">
        <v>36</v>
      </c>
    </row>
    <row r="52" spans="1:9" ht="15.6" x14ac:dyDescent="0.25">
      <c r="A52" s="125"/>
      <c r="B52" s="125" t="s">
        <v>3706</v>
      </c>
      <c r="C52" s="126"/>
      <c r="D52" s="226" t="s">
        <v>3707</v>
      </c>
      <c r="E52" s="105" t="s">
        <v>60</v>
      </c>
      <c r="F52" s="105">
        <v>20</v>
      </c>
      <c r="G52" s="228">
        <v>2200</v>
      </c>
      <c r="H52" s="123">
        <f t="shared" si="3"/>
        <v>44000</v>
      </c>
      <c r="I52" s="193" t="s">
        <v>36</v>
      </c>
    </row>
    <row r="53" spans="1:9" ht="15.6" x14ac:dyDescent="0.25">
      <c r="A53" s="125"/>
      <c r="B53" s="125" t="s">
        <v>3708</v>
      </c>
      <c r="C53" s="126"/>
      <c r="D53" s="216" t="s">
        <v>3699</v>
      </c>
      <c r="E53" s="105" t="s">
        <v>60</v>
      </c>
      <c r="F53" s="105"/>
      <c r="G53" s="120"/>
      <c r="H53" s="123">
        <f t="shared" si="3"/>
        <v>0</v>
      </c>
      <c r="I53" s="193" t="s">
        <v>36</v>
      </c>
    </row>
    <row r="54" spans="1:9" ht="39.6" hidden="1" x14ac:dyDescent="0.25">
      <c r="A54" s="125" t="s">
        <v>3709</v>
      </c>
      <c r="B54" s="125"/>
      <c r="C54" s="126"/>
      <c r="D54" s="188" t="s">
        <v>3710</v>
      </c>
      <c r="E54" s="105" t="s">
        <v>41</v>
      </c>
      <c r="F54" s="15" t="s">
        <v>42</v>
      </c>
      <c r="G54" s="15" t="s">
        <v>43</v>
      </c>
      <c r="H54" s="121"/>
      <c r="I54" s="193"/>
    </row>
    <row r="55" spans="1:9" ht="26.4" hidden="1" x14ac:dyDescent="0.25">
      <c r="A55" s="125" t="s">
        <v>3711</v>
      </c>
      <c r="B55" s="125"/>
      <c r="C55" s="126"/>
      <c r="D55" s="188" t="s">
        <v>3712</v>
      </c>
      <c r="E55" s="105" t="s">
        <v>351</v>
      </c>
      <c r="F55" s="105"/>
      <c r="G55" s="120"/>
      <c r="H55" s="123">
        <f t="shared" ref="H55:H62" si="4">F55*G55</f>
        <v>0</v>
      </c>
    </row>
    <row r="56" spans="1:9" ht="26.4" hidden="1" x14ac:dyDescent="0.25">
      <c r="A56" s="125" t="s">
        <v>3713</v>
      </c>
      <c r="B56" s="125"/>
      <c r="C56" s="126"/>
      <c r="D56" s="188" t="s">
        <v>3714</v>
      </c>
      <c r="E56" s="105" t="s">
        <v>0</v>
      </c>
      <c r="F56" s="105"/>
      <c r="G56" s="120"/>
      <c r="H56" s="123">
        <f t="shared" si="4"/>
        <v>0</v>
      </c>
      <c r="I56" s="193" t="s">
        <v>36</v>
      </c>
    </row>
    <row r="57" spans="1:9" ht="26.4" hidden="1" x14ac:dyDescent="0.25">
      <c r="A57" s="125" t="s">
        <v>3715</v>
      </c>
      <c r="B57" s="125"/>
      <c r="C57" s="126"/>
      <c r="D57" s="188" t="s">
        <v>3716</v>
      </c>
      <c r="E57" s="105" t="s">
        <v>560</v>
      </c>
      <c r="F57" s="105"/>
      <c r="G57" s="120"/>
      <c r="H57" s="123">
        <f t="shared" si="4"/>
        <v>0</v>
      </c>
      <c r="I57" s="193" t="s">
        <v>36</v>
      </c>
    </row>
    <row r="58" spans="1:9" hidden="1" x14ac:dyDescent="0.25">
      <c r="A58" s="125" t="s">
        <v>3717</v>
      </c>
      <c r="B58" s="125"/>
      <c r="C58" s="126"/>
      <c r="D58" s="188" t="s">
        <v>3718</v>
      </c>
      <c r="E58" s="132"/>
      <c r="F58" s="15"/>
      <c r="G58" s="124"/>
      <c r="H58" s="123">
        <f t="shared" si="4"/>
        <v>0</v>
      </c>
    </row>
    <row r="59" spans="1:9" ht="26.4" hidden="1" x14ac:dyDescent="0.25">
      <c r="A59" s="125"/>
      <c r="B59" s="125" t="s">
        <v>3719</v>
      </c>
      <c r="C59" s="126"/>
      <c r="D59" s="221" t="s">
        <v>3720</v>
      </c>
      <c r="E59" s="105" t="s">
        <v>0</v>
      </c>
      <c r="F59" s="105"/>
      <c r="G59" s="120"/>
      <c r="H59" s="123">
        <f t="shared" si="4"/>
        <v>0</v>
      </c>
      <c r="I59" s="193" t="s">
        <v>36</v>
      </c>
    </row>
    <row r="60" spans="1:9" ht="39.6" hidden="1" x14ac:dyDescent="0.25">
      <c r="A60" s="125"/>
      <c r="B60" s="125" t="s">
        <v>3721</v>
      </c>
      <c r="C60" s="126"/>
      <c r="D60" s="216" t="s">
        <v>3722</v>
      </c>
      <c r="E60" s="105" t="s">
        <v>560</v>
      </c>
      <c r="F60" s="105"/>
      <c r="G60" s="120"/>
      <c r="H60" s="123">
        <f t="shared" si="4"/>
        <v>0</v>
      </c>
      <c r="I60" s="193" t="s">
        <v>36</v>
      </c>
    </row>
    <row r="61" spans="1:9" ht="26.4" hidden="1" x14ac:dyDescent="0.25">
      <c r="A61" s="125" t="s">
        <v>3723</v>
      </c>
      <c r="B61" s="125"/>
      <c r="C61" s="126"/>
      <c r="D61" s="188" t="s">
        <v>3724</v>
      </c>
      <c r="E61" s="105" t="s">
        <v>454</v>
      </c>
      <c r="F61" s="105"/>
      <c r="G61" s="120"/>
      <c r="H61" s="123">
        <f t="shared" si="4"/>
        <v>0</v>
      </c>
      <c r="I61" s="193" t="s">
        <v>36</v>
      </c>
    </row>
    <row r="62" spans="1:9" ht="39.6" hidden="1" x14ac:dyDescent="0.25">
      <c r="A62" s="125" t="s">
        <v>3725</v>
      </c>
      <c r="B62" s="125"/>
      <c r="C62" s="126"/>
      <c r="D62" s="188" t="s">
        <v>3726</v>
      </c>
      <c r="E62" s="105" t="s">
        <v>454</v>
      </c>
      <c r="F62" s="105"/>
      <c r="G62" s="120"/>
      <c r="H62" s="123">
        <f t="shared" si="4"/>
        <v>0</v>
      </c>
      <c r="I62" s="193" t="s">
        <v>36</v>
      </c>
    </row>
    <row r="63" spans="1:9" hidden="1" x14ac:dyDescent="0.25">
      <c r="A63" s="125" t="s">
        <v>3727</v>
      </c>
      <c r="B63" s="125"/>
      <c r="C63" s="126"/>
      <c r="D63" s="103" t="s">
        <v>3728</v>
      </c>
      <c r="E63" s="132"/>
      <c r="F63" s="15"/>
      <c r="G63" s="124"/>
      <c r="H63" s="123"/>
    </row>
    <row r="64" spans="1:9" hidden="1" x14ac:dyDescent="0.25">
      <c r="A64" s="125"/>
      <c r="B64" s="125" t="s">
        <v>3729</v>
      </c>
      <c r="C64" s="126"/>
      <c r="D64" s="221" t="s">
        <v>3730</v>
      </c>
      <c r="E64" s="132"/>
      <c r="F64" s="15"/>
      <c r="G64" s="124"/>
      <c r="H64" s="123"/>
      <c r="I64" s="193" t="s">
        <v>36</v>
      </c>
    </row>
    <row r="65" spans="1:9" ht="15.6" hidden="1" x14ac:dyDescent="0.25">
      <c r="A65" s="125"/>
      <c r="B65" s="125"/>
      <c r="C65" s="126" t="s">
        <v>86</v>
      </c>
      <c r="D65" s="104" t="s">
        <v>3731</v>
      </c>
      <c r="E65" s="105" t="s">
        <v>454</v>
      </c>
      <c r="F65" s="105"/>
      <c r="G65" s="120"/>
      <c r="H65" s="123">
        <f>F65*G65</f>
        <v>0</v>
      </c>
    </row>
    <row r="66" spans="1:9" ht="15.6" hidden="1" x14ac:dyDescent="0.25">
      <c r="A66" s="125"/>
      <c r="B66" s="125"/>
      <c r="C66" s="126" t="s">
        <v>89</v>
      </c>
      <c r="D66" s="104" t="s">
        <v>3732</v>
      </c>
      <c r="E66" s="105" t="s">
        <v>454</v>
      </c>
      <c r="F66" s="105"/>
      <c r="G66" s="120"/>
      <c r="H66" s="123">
        <f>F66*G66</f>
        <v>0</v>
      </c>
    </row>
    <row r="67" spans="1:9" hidden="1" x14ac:dyDescent="0.25">
      <c r="A67" s="125"/>
      <c r="B67" s="125"/>
      <c r="C67" s="126" t="s">
        <v>17</v>
      </c>
      <c r="D67" s="73" t="s">
        <v>3733</v>
      </c>
      <c r="E67" s="181"/>
      <c r="F67" s="105"/>
      <c r="G67" s="120"/>
      <c r="H67" s="123">
        <f>F67*G67</f>
        <v>0</v>
      </c>
      <c r="I67" s="193" t="s">
        <v>36</v>
      </c>
    </row>
    <row r="68" spans="1:9" ht="26.4" hidden="1" x14ac:dyDescent="0.25">
      <c r="A68" s="125" t="s">
        <v>3734</v>
      </c>
      <c r="B68" s="125"/>
      <c r="C68" s="126"/>
      <c r="D68" s="103" t="s">
        <v>3735</v>
      </c>
      <c r="E68" s="105" t="s">
        <v>41</v>
      </c>
      <c r="F68" s="15" t="s">
        <v>42</v>
      </c>
      <c r="G68" s="15" t="s">
        <v>43</v>
      </c>
      <c r="H68" s="121"/>
    </row>
    <row r="69" spans="1:9" ht="26.4" hidden="1" x14ac:dyDescent="0.25">
      <c r="A69" s="125" t="s">
        <v>3736</v>
      </c>
      <c r="B69" s="125"/>
      <c r="C69" s="126"/>
      <c r="D69" s="188" t="s">
        <v>3737</v>
      </c>
      <c r="E69" s="105" t="s">
        <v>454</v>
      </c>
      <c r="F69" s="105"/>
      <c r="G69" s="120"/>
      <c r="H69" s="123">
        <f>F69*G69</f>
        <v>0</v>
      </c>
      <c r="I69" s="193" t="s">
        <v>36</v>
      </c>
    </row>
    <row r="70" spans="1:9" hidden="1" x14ac:dyDescent="0.25">
      <c r="A70" s="125" t="s">
        <v>3738</v>
      </c>
      <c r="B70" s="125"/>
      <c r="C70" s="126"/>
      <c r="D70" s="103" t="s">
        <v>3739</v>
      </c>
      <c r="E70" s="132"/>
      <c r="F70" s="15"/>
      <c r="G70" s="124"/>
      <c r="H70" s="123"/>
    </row>
    <row r="71" spans="1:9" hidden="1" x14ac:dyDescent="0.25">
      <c r="A71" s="125"/>
      <c r="B71" s="125" t="s">
        <v>3740</v>
      </c>
      <c r="C71" s="126"/>
      <c r="D71" s="104" t="s">
        <v>3741</v>
      </c>
      <c r="E71" s="105" t="s">
        <v>619</v>
      </c>
      <c r="F71" s="105"/>
      <c r="G71" s="120"/>
      <c r="H71" s="123">
        <f>F71*G71</f>
        <v>0</v>
      </c>
    </row>
    <row r="72" spans="1:9" hidden="1" x14ac:dyDescent="0.25">
      <c r="A72" s="125"/>
      <c r="B72" s="125" t="s">
        <v>3742</v>
      </c>
      <c r="C72" s="126"/>
      <c r="D72" s="216" t="s">
        <v>3072</v>
      </c>
      <c r="E72" s="105" t="s">
        <v>619</v>
      </c>
      <c r="F72" s="105"/>
      <c r="G72" s="120"/>
      <c r="H72" s="123">
        <f>F72*G72</f>
        <v>0</v>
      </c>
      <c r="I72" s="193" t="s">
        <v>36</v>
      </c>
    </row>
    <row r="73" spans="1:9" ht="26.4" hidden="1" x14ac:dyDescent="0.25">
      <c r="A73" s="125" t="s">
        <v>3743</v>
      </c>
      <c r="B73" s="125"/>
      <c r="C73" s="126"/>
      <c r="D73" s="188" t="s">
        <v>3744</v>
      </c>
      <c r="E73" s="105" t="s">
        <v>60</v>
      </c>
      <c r="F73" s="105"/>
      <c r="G73" s="120"/>
      <c r="H73" s="123">
        <f>F73*G73</f>
        <v>0</v>
      </c>
      <c r="I73" s="193" t="s">
        <v>36</v>
      </c>
    </row>
    <row r="74" spans="1:9" ht="26.4" hidden="1" x14ac:dyDescent="0.25">
      <c r="A74" s="125" t="s">
        <v>3745</v>
      </c>
      <c r="B74" s="125"/>
      <c r="C74" s="126"/>
      <c r="D74" s="188" t="s">
        <v>3746</v>
      </c>
      <c r="E74" s="105" t="s">
        <v>351</v>
      </c>
      <c r="F74" s="105"/>
      <c r="G74" s="120"/>
      <c r="H74" s="123">
        <f>F74*G74</f>
        <v>0</v>
      </c>
      <c r="I74" s="193" t="s">
        <v>36</v>
      </c>
    </row>
    <row r="75" spans="1:9" ht="39.6" hidden="1" x14ac:dyDescent="0.25">
      <c r="A75" s="125" t="s">
        <v>3747</v>
      </c>
      <c r="B75" s="125"/>
      <c r="C75" s="126"/>
      <c r="D75" s="188" t="s">
        <v>3748</v>
      </c>
      <c r="E75" s="132"/>
      <c r="F75" s="15"/>
      <c r="G75" s="124"/>
      <c r="H75" s="123"/>
      <c r="I75" s="193" t="s">
        <v>36</v>
      </c>
    </row>
    <row r="76" spans="1:9" hidden="1" x14ac:dyDescent="0.25">
      <c r="A76" s="125"/>
      <c r="B76" s="125" t="s">
        <v>3749</v>
      </c>
      <c r="C76" s="126"/>
      <c r="D76" s="104" t="s">
        <v>3750</v>
      </c>
      <c r="E76" s="105" t="s">
        <v>0</v>
      </c>
      <c r="F76" s="105"/>
      <c r="G76" s="120"/>
      <c r="H76" s="123">
        <f>F76*G76</f>
        <v>0</v>
      </c>
    </row>
    <row r="77" spans="1:9" hidden="1" x14ac:dyDescent="0.25">
      <c r="A77" s="125"/>
      <c r="B77" s="125" t="s">
        <v>3751</v>
      </c>
      <c r="C77" s="126"/>
      <c r="D77" s="73" t="s">
        <v>3752</v>
      </c>
      <c r="E77" s="105" t="s">
        <v>0</v>
      </c>
      <c r="F77" s="105"/>
      <c r="G77" s="120"/>
      <c r="H77" s="123">
        <f>F77*G77</f>
        <v>0</v>
      </c>
    </row>
    <row r="78" spans="1:9" hidden="1" x14ac:dyDescent="0.25">
      <c r="A78" s="125"/>
      <c r="B78" s="125" t="s">
        <v>3753</v>
      </c>
      <c r="C78" s="126"/>
      <c r="D78" s="73" t="s">
        <v>3754</v>
      </c>
      <c r="E78" s="105" t="s">
        <v>0</v>
      </c>
      <c r="F78" s="105"/>
      <c r="G78" s="120"/>
      <c r="H78" s="123">
        <f>F78*G78</f>
        <v>0</v>
      </c>
      <c r="I78" s="193" t="s">
        <v>36</v>
      </c>
    </row>
    <row r="79" spans="1:9" hidden="1" x14ac:dyDescent="0.25">
      <c r="A79" s="125" t="s">
        <v>3755</v>
      </c>
      <c r="B79" s="125"/>
      <c r="C79" s="126"/>
      <c r="D79" s="103" t="s">
        <v>3756</v>
      </c>
      <c r="E79" s="132"/>
      <c r="F79" s="15"/>
      <c r="G79" s="124"/>
      <c r="H79" s="123"/>
    </row>
    <row r="80" spans="1:9" ht="26.4" hidden="1" x14ac:dyDescent="0.25">
      <c r="A80" s="125"/>
      <c r="B80" s="125" t="s">
        <v>3757</v>
      </c>
      <c r="C80" s="126"/>
      <c r="D80" s="104" t="s">
        <v>3634</v>
      </c>
      <c r="E80" s="132"/>
      <c r="F80" s="15"/>
      <c r="G80" s="124"/>
      <c r="H80" s="123"/>
    </row>
    <row r="81" spans="1:9" ht="15.6" hidden="1" x14ac:dyDescent="0.25">
      <c r="A81" s="125"/>
      <c r="B81" s="125"/>
      <c r="C81" s="126" t="s">
        <v>86</v>
      </c>
      <c r="D81" s="104" t="s">
        <v>3758</v>
      </c>
      <c r="E81" s="105" t="s">
        <v>60</v>
      </c>
      <c r="F81" s="105"/>
      <c r="G81" s="120"/>
      <c r="H81" s="123">
        <f t="shared" ref="H81:H86" si="5">F81*G81</f>
        <v>0</v>
      </c>
    </row>
    <row r="82" spans="1:9" ht="15.6" hidden="1" x14ac:dyDescent="0.25">
      <c r="A82" s="125"/>
      <c r="B82" s="125"/>
      <c r="C82" s="126" t="s">
        <v>89</v>
      </c>
      <c r="D82" s="104" t="s">
        <v>3759</v>
      </c>
      <c r="E82" s="105" t="s">
        <v>60</v>
      </c>
      <c r="F82" s="105"/>
      <c r="G82" s="120"/>
      <c r="H82" s="123">
        <f t="shared" si="5"/>
        <v>0</v>
      </c>
    </row>
    <row r="83" spans="1:9" ht="15.6" hidden="1" x14ac:dyDescent="0.25">
      <c r="A83" s="125"/>
      <c r="B83" s="125"/>
      <c r="C83" s="126" t="s">
        <v>17</v>
      </c>
      <c r="D83" s="104" t="s">
        <v>3760</v>
      </c>
      <c r="E83" s="105" t="s">
        <v>60</v>
      </c>
      <c r="F83" s="105"/>
      <c r="G83" s="120"/>
      <c r="H83" s="123">
        <f t="shared" si="5"/>
        <v>0</v>
      </c>
      <c r="I83" s="193" t="s">
        <v>36</v>
      </c>
    </row>
    <row r="84" spans="1:9" ht="26.4" hidden="1" x14ac:dyDescent="0.25">
      <c r="A84" s="125"/>
      <c r="B84" s="125" t="s">
        <v>3761</v>
      </c>
      <c r="C84" s="126"/>
      <c r="D84" s="73" t="s">
        <v>3762</v>
      </c>
      <c r="E84" s="105" t="s">
        <v>60</v>
      </c>
      <c r="F84" s="105"/>
      <c r="G84" s="120"/>
      <c r="H84" s="123">
        <f t="shared" si="5"/>
        <v>0</v>
      </c>
    </row>
    <row r="85" spans="1:9" ht="15.6" hidden="1" x14ac:dyDescent="0.25">
      <c r="A85" s="125" t="s">
        <v>3763</v>
      </c>
      <c r="B85" s="125"/>
      <c r="C85" s="126"/>
      <c r="D85" s="103" t="s">
        <v>3764</v>
      </c>
      <c r="E85" s="105" t="s">
        <v>60</v>
      </c>
      <c r="F85" s="105"/>
      <c r="G85" s="120"/>
      <c r="H85" s="123">
        <f t="shared" si="5"/>
        <v>0</v>
      </c>
    </row>
    <row r="86" spans="1:9" ht="26.4" hidden="1" x14ac:dyDescent="0.25">
      <c r="A86" s="125" t="s">
        <v>3765</v>
      </c>
      <c r="B86" s="125"/>
      <c r="C86" s="126"/>
      <c r="D86" s="188" t="s">
        <v>3766</v>
      </c>
      <c r="E86" s="105" t="s">
        <v>351</v>
      </c>
      <c r="F86" s="105"/>
      <c r="G86" s="120"/>
      <c r="H86" s="123">
        <f t="shared" si="5"/>
        <v>0</v>
      </c>
      <c r="I86" s="193" t="s">
        <v>36</v>
      </c>
    </row>
    <row r="87" spans="1:9" x14ac:dyDescent="0.25">
      <c r="A87" s="125"/>
      <c r="B87" s="125"/>
      <c r="C87" s="126"/>
      <c r="D87" s="153"/>
      <c r="E87" s="99"/>
      <c r="F87" s="15"/>
      <c r="G87" s="15"/>
      <c r="H87" s="123"/>
    </row>
    <row r="88" spans="1:9" x14ac:dyDescent="0.25">
      <c r="A88" s="125"/>
      <c r="B88" s="125"/>
      <c r="C88" s="126"/>
      <c r="D88" s="101"/>
      <c r="E88" s="158"/>
      <c r="F88" s="15"/>
      <c r="G88" s="15"/>
      <c r="H88" s="123"/>
      <c r="I88" s="210" t="s">
        <v>130</v>
      </c>
    </row>
    <row r="89" spans="1:9" x14ac:dyDescent="0.25">
      <c r="A89" s="56"/>
      <c r="B89" s="56"/>
      <c r="C89" s="105"/>
      <c r="D89" s="54"/>
      <c r="E89" s="159"/>
      <c r="F89" s="15"/>
      <c r="G89" s="15"/>
      <c r="H89" s="123"/>
    </row>
    <row r="90" spans="1:9" x14ac:dyDescent="0.25">
      <c r="A90" s="111" t="s">
        <v>131</v>
      </c>
      <c r="B90" s="111"/>
      <c r="C90" s="111"/>
      <c r="D90" s="111"/>
      <c r="E90" s="160"/>
      <c r="F90" s="116"/>
      <c r="G90" s="116"/>
      <c r="H90" s="112"/>
    </row>
    <row r="91" spans="1:9" x14ac:dyDescent="0.25">
      <c r="E91" s="155"/>
      <c r="F91" s="156"/>
    </row>
    <row r="92" spans="1:9" x14ac:dyDescent="0.25">
      <c r="E92" s="157"/>
    </row>
    <row r="1048366" spans="5:5" x14ac:dyDescent="0.25">
      <c r="E1048366" s="48"/>
    </row>
  </sheetData>
  <mergeCells count="2">
    <mergeCell ref="E1:H1"/>
    <mergeCell ref="B1:D1"/>
  </mergeCells>
  <phoneticPr fontId="10" type="noConversion"/>
  <pageMargins left="0.75" right="0.75" top="1" bottom="1" header="0.5" footer="0.5"/>
  <pageSetup paperSize="9" scale="58"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6B7D-C410-4DBD-9924-11AA937C9127}">
  <dimension ref="A1:H1048296"/>
  <sheetViews>
    <sheetView view="pageBreakPreview"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3767</v>
      </c>
      <c r="B1" s="1082" t="str">
        <f>'C14.9'!B1</f>
        <v>ACSA - BFIA 8202/2026  
FOR: CONTRACTOR APPOINTMENT FOR THE CONSTRUCTION OF UNDERGROUND MAIN WATER LINE AND REHABILITATION OF SERVICE ROADS AT BRAM FISCHER INTERNATIONAL AIRPORT FOR A PERIOD OF 12 MONTHS</v>
      </c>
      <c r="C1" s="1082"/>
      <c r="D1" s="1082" t="s">
        <v>3768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51.75" customHeight="1" x14ac:dyDescent="0.25">
      <c r="A5" s="125" t="s">
        <v>3769</v>
      </c>
      <c r="B5" s="125"/>
      <c r="C5" s="188" t="s">
        <v>3770</v>
      </c>
      <c r="D5" s="105" t="s">
        <v>454</v>
      </c>
      <c r="E5" s="105">
        <v>50</v>
      </c>
      <c r="F5" s="228">
        <v>760</v>
      </c>
      <c r="G5" s="123">
        <f>E5*F5</f>
        <v>38000</v>
      </c>
      <c r="H5" s="193" t="s">
        <v>36</v>
      </c>
    </row>
    <row r="6" spans="1:8" ht="57" hidden="1" customHeight="1" x14ac:dyDescent="0.25">
      <c r="A6" s="125" t="s">
        <v>3771</v>
      </c>
      <c r="B6" s="125"/>
      <c r="C6" s="188" t="s">
        <v>3772</v>
      </c>
      <c r="D6" s="105" t="s">
        <v>454</v>
      </c>
      <c r="E6" s="105"/>
      <c r="F6" s="120"/>
      <c r="G6" s="123">
        <f>E6*F6</f>
        <v>0</v>
      </c>
      <c r="H6" s="193" t="s">
        <v>36</v>
      </c>
    </row>
    <row r="7" spans="1:8" ht="52.8" hidden="1" x14ac:dyDescent="0.25">
      <c r="A7" s="125" t="s">
        <v>3773</v>
      </c>
      <c r="B7" s="125"/>
      <c r="C7" s="188" t="s">
        <v>3774</v>
      </c>
      <c r="D7" s="105" t="s">
        <v>454</v>
      </c>
      <c r="E7" s="105"/>
      <c r="F7" s="120"/>
      <c r="G7" s="123">
        <f>E7*F7</f>
        <v>0</v>
      </c>
      <c r="H7" s="193" t="s">
        <v>36</v>
      </c>
    </row>
    <row r="8" spans="1:8" ht="38.25" hidden="1" customHeight="1" x14ac:dyDescent="0.25">
      <c r="A8" s="125" t="s">
        <v>3775</v>
      </c>
      <c r="B8" s="125"/>
      <c r="C8" s="188" t="s">
        <v>3776</v>
      </c>
      <c r="D8" s="105" t="s">
        <v>454</v>
      </c>
      <c r="E8" s="105"/>
      <c r="F8" s="120"/>
      <c r="G8" s="123">
        <f>E8*F8</f>
        <v>0</v>
      </c>
      <c r="H8" s="193" t="s">
        <v>36</v>
      </c>
    </row>
    <row r="9" spans="1:8" hidden="1" x14ac:dyDescent="0.25">
      <c r="A9" s="125" t="s">
        <v>3777</v>
      </c>
      <c r="B9" s="125"/>
      <c r="C9" s="103" t="s">
        <v>3778</v>
      </c>
      <c r="D9" s="15"/>
      <c r="E9" s="15"/>
      <c r="F9" s="15"/>
      <c r="G9" s="122"/>
    </row>
    <row r="10" spans="1:8" ht="38.25" hidden="1" customHeight="1" x14ac:dyDescent="0.25">
      <c r="A10" s="125"/>
      <c r="B10" s="125" t="s">
        <v>3779</v>
      </c>
      <c r="C10" s="221" t="s">
        <v>3780</v>
      </c>
      <c r="D10" s="105" t="s">
        <v>454</v>
      </c>
      <c r="E10" s="105"/>
      <c r="F10" s="120"/>
      <c r="G10" s="123">
        <f>E10*F10</f>
        <v>0</v>
      </c>
      <c r="H10" s="193" t="s">
        <v>36</v>
      </c>
    </row>
    <row r="11" spans="1:8" ht="26.4" hidden="1" x14ac:dyDescent="0.25">
      <c r="A11" s="125"/>
      <c r="B11" s="125" t="s">
        <v>3781</v>
      </c>
      <c r="C11" s="216" t="s">
        <v>3782</v>
      </c>
      <c r="D11" s="105" t="s">
        <v>454</v>
      </c>
      <c r="E11" s="105"/>
      <c r="F11" s="120"/>
      <c r="G11" s="123">
        <f>E11*F11</f>
        <v>0</v>
      </c>
      <c r="H11" s="193" t="s">
        <v>36</v>
      </c>
    </row>
    <row r="12" spans="1:8" ht="26.4" hidden="1" x14ac:dyDescent="0.25">
      <c r="A12" s="125" t="s">
        <v>3783</v>
      </c>
      <c r="B12" s="125"/>
      <c r="C12" s="188" t="s">
        <v>3784</v>
      </c>
      <c r="D12" s="105" t="s">
        <v>454</v>
      </c>
      <c r="E12" s="105"/>
      <c r="F12" s="120"/>
      <c r="G12" s="123">
        <f>E12*F12</f>
        <v>0</v>
      </c>
      <c r="H12" s="193" t="s">
        <v>36</v>
      </c>
    </row>
    <row r="13" spans="1:8" ht="26.4" hidden="1" x14ac:dyDescent="0.25">
      <c r="A13" s="125" t="s">
        <v>3785</v>
      </c>
      <c r="B13" s="125"/>
      <c r="C13" s="188" t="s">
        <v>3786</v>
      </c>
      <c r="D13" s="105" t="s">
        <v>41</v>
      </c>
      <c r="E13" s="15" t="s">
        <v>42</v>
      </c>
      <c r="F13" s="15" t="s">
        <v>43</v>
      </c>
      <c r="G13" s="121"/>
    </row>
    <row r="14" spans="1:8" ht="39.6" hidden="1" x14ac:dyDescent="0.25">
      <c r="A14" s="125" t="s">
        <v>3787</v>
      </c>
      <c r="B14" s="125"/>
      <c r="C14" s="188" t="s">
        <v>3788</v>
      </c>
      <c r="D14" s="105" t="s">
        <v>351</v>
      </c>
      <c r="E14" s="105"/>
      <c r="F14" s="120"/>
      <c r="G14" s="123">
        <f>E14*F14</f>
        <v>0</v>
      </c>
      <c r="H14" s="193" t="s">
        <v>36</v>
      </c>
    </row>
    <row r="15" spans="1:8" ht="39.6" hidden="1" x14ac:dyDescent="0.25">
      <c r="A15" s="125" t="s">
        <v>3789</v>
      </c>
      <c r="B15" s="125"/>
      <c r="C15" s="188" t="s">
        <v>3790</v>
      </c>
      <c r="D15" s="105" t="s">
        <v>0</v>
      </c>
      <c r="E15" s="105"/>
      <c r="F15" s="120"/>
      <c r="G15" s="123">
        <f>E15*F15</f>
        <v>0</v>
      </c>
      <c r="H15" s="193" t="s">
        <v>36</v>
      </c>
    </row>
    <row r="16" spans="1:8" ht="66" hidden="1" x14ac:dyDescent="0.25">
      <c r="A16" s="125" t="s">
        <v>3791</v>
      </c>
      <c r="B16" s="125"/>
      <c r="C16" s="185" t="s">
        <v>3792</v>
      </c>
      <c r="D16" s="105" t="s">
        <v>41</v>
      </c>
      <c r="E16" s="15" t="s">
        <v>42</v>
      </c>
      <c r="F16" s="15" t="s">
        <v>43</v>
      </c>
      <c r="G16" s="121"/>
      <c r="H16" s="193" t="s">
        <v>36</v>
      </c>
    </row>
    <row r="17" spans="1:8" x14ac:dyDescent="0.25">
      <c r="A17" s="125"/>
      <c r="B17" s="125"/>
      <c r="C17" s="104"/>
      <c r="D17" s="15"/>
      <c r="E17" s="15"/>
      <c r="F17" s="15"/>
      <c r="G17" s="122"/>
    </row>
    <row r="18" spans="1:8" x14ac:dyDescent="0.25">
      <c r="A18" s="161"/>
      <c r="B18" s="161"/>
      <c r="C18" s="162"/>
      <c r="D18" s="80"/>
      <c r="E18" s="147"/>
      <c r="F18" s="147"/>
      <c r="G18" s="167"/>
      <c r="H18" s="210" t="s">
        <v>130</v>
      </c>
    </row>
    <row r="19" spans="1:8" x14ac:dyDescent="0.25">
      <c r="A19" s="161"/>
      <c r="B19" s="161"/>
      <c r="C19" s="162"/>
      <c r="D19" s="165"/>
      <c r="E19" s="147"/>
      <c r="F19" s="147"/>
      <c r="G19" s="167"/>
    </row>
    <row r="20" spans="1:8" x14ac:dyDescent="0.25">
      <c r="A20" s="111" t="s">
        <v>131</v>
      </c>
      <c r="B20" s="111"/>
      <c r="C20" s="111"/>
      <c r="D20" s="166"/>
      <c r="E20" s="116"/>
      <c r="F20" s="116"/>
      <c r="G20" s="112"/>
    </row>
    <row r="21" spans="1:8" x14ac:dyDescent="0.25">
      <c r="D21" s="156"/>
    </row>
    <row r="1048296" spans="4:4" x14ac:dyDescent="0.25">
      <c r="D1048296" s="48"/>
    </row>
  </sheetData>
  <mergeCells count="2">
    <mergeCell ref="D1:G1"/>
    <mergeCell ref="B1:C1"/>
  </mergeCells>
  <pageMargins left="0.75" right="0.75" top="1" bottom="1" header="0.5" footer="0.5"/>
  <pageSetup paperSize="9" scale="5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ED46-ED9A-4220-9569-DD3AF9C2D4F7}">
  <dimension ref="A1:I1048295"/>
  <sheetViews>
    <sheetView view="pageBreakPreview"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3793</v>
      </c>
      <c r="B1" s="1082" t="str">
        <f>'C1.2'!B1</f>
        <v>ACSA - BFIA 8202/2026  
FOR: CONTRACTOR APPOINTMENT FOR THE CONSTRUCTION OF UNDERGROUND MAIN WATER LINE AND REHABILITATION OF SERVICE ROADS AT BRAM FISCHER INTERNATIONAL AIRPORT FOR A PERIOD OF 12 MONTHS</v>
      </c>
      <c r="C1" s="1082"/>
      <c r="D1" s="1082"/>
      <c r="E1" s="1082" t="s">
        <v>3794</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3795</v>
      </c>
      <c r="B5" s="125"/>
      <c r="C5" s="126"/>
      <c r="D5" s="72" t="s">
        <v>3796</v>
      </c>
      <c r="E5" s="15"/>
      <c r="F5" s="15"/>
      <c r="G5" s="124"/>
      <c r="H5" s="123"/>
    </row>
    <row r="6" spans="1:9" x14ac:dyDescent="0.25">
      <c r="A6" s="125"/>
      <c r="B6" s="125" t="s">
        <v>3797</v>
      </c>
      <c r="C6" s="126"/>
      <c r="D6" s="216" t="s">
        <v>3798</v>
      </c>
      <c r="E6" s="15"/>
      <c r="F6" s="15"/>
      <c r="G6" s="124"/>
      <c r="H6" s="123"/>
      <c r="I6" s="193" t="s">
        <v>36</v>
      </c>
    </row>
    <row r="7" spans="1:9" x14ac:dyDescent="0.25">
      <c r="A7" s="125"/>
      <c r="B7" s="125"/>
      <c r="C7" s="126" t="s">
        <v>86</v>
      </c>
      <c r="D7" s="216" t="s">
        <v>3741</v>
      </c>
      <c r="E7" s="105" t="s">
        <v>619</v>
      </c>
      <c r="F7" s="105"/>
      <c r="G7" s="120"/>
      <c r="H7" s="123">
        <f t="shared" ref="H7:H15" si="0">F7*G7</f>
        <v>0</v>
      </c>
    </row>
    <row r="8" spans="1:9" x14ac:dyDescent="0.25">
      <c r="A8" s="125"/>
      <c r="B8" s="125"/>
      <c r="C8" s="126" t="s">
        <v>89</v>
      </c>
      <c r="D8" s="216" t="s">
        <v>3072</v>
      </c>
      <c r="E8" s="105" t="s">
        <v>619</v>
      </c>
      <c r="F8" s="105">
        <v>5</v>
      </c>
      <c r="G8" s="228">
        <v>23000</v>
      </c>
      <c r="H8" s="123">
        <f t="shared" si="0"/>
        <v>115000</v>
      </c>
      <c r="I8" s="193" t="s">
        <v>36</v>
      </c>
    </row>
    <row r="9" spans="1:9" x14ac:dyDescent="0.25">
      <c r="A9" s="125"/>
      <c r="B9" s="125"/>
      <c r="C9" s="126" t="s">
        <v>17</v>
      </c>
      <c r="D9" s="216" t="s">
        <v>3799</v>
      </c>
      <c r="E9" s="105" t="s">
        <v>560</v>
      </c>
      <c r="F9" s="105"/>
      <c r="G9" s="120"/>
      <c r="H9" s="123">
        <f t="shared" si="0"/>
        <v>0</v>
      </c>
    </row>
    <row r="10" spans="1:9" x14ac:dyDescent="0.25">
      <c r="A10" s="125"/>
      <c r="B10" s="125"/>
      <c r="C10" s="126" t="s">
        <v>18</v>
      </c>
      <c r="D10" s="216" t="s">
        <v>3800</v>
      </c>
      <c r="E10" s="105" t="s">
        <v>619</v>
      </c>
      <c r="F10" s="105"/>
      <c r="G10" s="120"/>
      <c r="H10" s="123">
        <f t="shared" si="0"/>
        <v>0</v>
      </c>
      <c r="I10" s="193" t="s">
        <v>36</v>
      </c>
    </row>
    <row r="11" spans="1:9" x14ac:dyDescent="0.25">
      <c r="A11" s="125"/>
      <c r="B11" s="125"/>
      <c r="C11" s="126" t="s">
        <v>19</v>
      </c>
      <c r="D11" s="216" t="s">
        <v>3801</v>
      </c>
      <c r="E11" s="105" t="s">
        <v>619</v>
      </c>
      <c r="F11" s="105"/>
      <c r="G11" s="120"/>
      <c r="H11" s="123">
        <f t="shared" si="0"/>
        <v>0</v>
      </c>
      <c r="I11" s="193" t="s">
        <v>36</v>
      </c>
    </row>
    <row r="12" spans="1:9" x14ac:dyDescent="0.25">
      <c r="A12" s="125"/>
      <c r="B12" s="125" t="s">
        <v>3802</v>
      </c>
      <c r="C12" s="126"/>
      <c r="D12" s="216" t="s">
        <v>3803</v>
      </c>
      <c r="E12" s="105" t="s">
        <v>619</v>
      </c>
      <c r="F12" s="105"/>
      <c r="G12" s="120"/>
      <c r="H12" s="123">
        <f t="shared" si="0"/>
        <v>0</v>
      </c>
      <c r="I12" s="193" t="s">
        <v>36</v>
      </c>
    </row>
    <row r="13" spans="1:9" ht="26.4" x14ac:dyDescent="0.25">
      <c r="A13" s="125" t="s">
        <v>3804</v>
      </c>
      <c r="B13" s="125"/>
      <c r="C13" s="126"/>
      <c r="D13" s="185" t="s">
        <v>3805</v>
      </c>
      <c r="E13" s="105" t="s">
        <v>351</v>
      </c>
      <c r="F13" s="105"/>
      <c r="G13" s="120"/>
      <c r="H13" s="123">
        <f t="shared" si="0"/>
        <v>0</v>
      </c>
      <c r="I13" s="193" t="s">
        <v>36</v>
      </c>
    </row>
    <row r="14" spans="1:9" ht="26.4" x14ac:dyDescent="0.25">
      <c r="A14" s="125" t="s">
        <v>3806</v>
      </c>
      <c r="B14" s="125"/>
      <c r="C14" s="126"/>
      <c r="D14" s="185" t="s">
        <v>3807</v>
      </c>
      <c r="E14" s="105" t="s">
        <v>619</v>
      </c>
      <c r="F14" s="105"/>
      <c r="G14" s="120"/>
      <c r="H14" s="123">
        <f t="shared" si="0"/>
        <v>0</v>
      </c>
      <c r="I14" s="193" t="s">
        <v>36</v>
      </c>
    </row>
    <row r="15" spans="1:9" ht="26.4" x14ac:dyDescent="0.25">
      <c r="A15" s="125" t="s">
        <v>3808</v>
      </c>
      <c r="B15" s="125"/>
      <c r="C15" s="126"/>
      <c r="D15" s="72" t="s">
        <v>3809</v>
      </c>
      <c r="E15" s="105" t="s">
        <v>619</v>
      </c>
      <c r="F15" s="105"/>
      <c r="G15" s="120"/>
      <c r="H15" s="123">
        <f t="shared" si="0"/>
        <v>0</v>
      </c>
    </row>
    <row r="16" spans="1:9" x14ac:dyDescent="0.25">
      <c r="A16" s="125"/>
      <c r="B16" s="125"/>
      <c r="C16" s="126"/>
      <c r="D16" s="104"/>
      <c r="E16" s="15"/>
      <c r="F16" s="15"/>
      <c r="G16" s="124"/>
      <c r="H16" s="123"/>
    </row>
    <row r="17" spans="1:9" x14ac:dyDescent="0.25">
      <c r="A17" s="56"/>
      <c r="B17" s="56"/>
      <c r="C17" s="105"/>
      <c r="D17" s="54"/>
      <c r="E17" s="81"/>
      <c r="F17" s="15"/>
      <c r="G17" s="124"/>
      <c r="H17" s="123"/>
      <c r="I17" s="210" t="s">
        <v>130</v>
      </c>
    </row>
    <row r="18" spans="1:9" x14ac:dyDescent="0.25">
      <c r="A18" s="161"/>
      <c r="B18" s="161"/>
      <c r="C18" s="164"/>
      <c r="D18" s="162"/>
      <c r="E18" s="159"/>
      <c r="F18" s="147"/>
      <c r="G18" s="171"/>
      <c r="H18" s="170"/>
    </row>
    <row r="19" spans="1:9" x14ac:dyDescent="0.25">
      <c r="A19" s="111" t="s">
        <v>131</v>
      </c>
      <c r="B19" s="111"/>
      <c r="C19" s="111"/>
      <c r="D19" s="111"/>
      <c r="E19" s="166"/>
      <c r="F19" s="118"/>
      <c r="G19" s="130"/>
      <c r="H19" s="112"/>
    </row>
    <row r="20" spans="1:9" x14ac:dyDescent="0.25">
      <c r="E20" s="156"/>
    </row>
    <row r="1048295" spans="5:5" x14ac:dyDescent="0.25">
      <c r="E1048295" s="48"/>
    </row>
  </sheetData>
  <mergeCells count="2">
    <mergeCell ref="E1:H1"/>
    <mergeCell ref="B1:D1"/>
  </mergeCells>
  <pageMargins left="0.75" right="0.75" top="1" bottom="1" header="0.5" footer="0.5"/>
  <pageSetup paperSize="9" scale="5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B823-1EC9-4230-946C-2DC32DFE9699}">
  <dimension ref="A1:N1048334"/>
  <sheetViews>
    <sheetView view="pageBreakPreview" topLeftCell="A51"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3810</v>
      </c>
      <c r="B1" s="1082" t="str">
        <f>'[1]C1.2'!B1</f>
        <v>SANRAL P.004-056-2022/1: 
FOR: FLOOD REPAIRS OF THE TETE RIVER BRIDGE AND ROAD PAVEMENT ON PROVINCIAL ROUTE R102 IN SHAKASKRAAL</v>
      </c>
      <c r="C1" s="1082"/>
      <c r="D1" s="1082"/>
      <c r="E1" s="1082" t="s">
        <v>3811</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ht="26.4" x14ac:dyDescent="0.25">
      <c r="A5" s="125" t="s">
        <v>3812</v>
      </c>
      <c r="B5" s="125"/>
      <c r="C5" s="126"/>
      <c r="D5" s="185" t="s">
        <v>3813</v>
      </c>
      <c r="E5" s="15"/>
      <c r="F5" s="15"/>
      <c r="G5" s="124"/>
      <c r="H5" s="123"/>
      <c r="I5" s="193" t="s">
        <v>36</v>
      </c>
    </row>
    <row r="6" spans="1:9" x14ac:dyDescent="0.25">
      <c r="A6" s="125"/>
      <c r="B6" s="125" t="s">
        <v>3814</v>
      </c>
      <c r="C6" s="126"/>
      <c r="D6" s="73" t="s">
        <v>3815</v>
      </c>
      <c r="E6" s="15"/>
      <c r="F6" s="15"/>
      <c r="G6" s="124"/>
      <c r="H6" s="123"/>
    </row>
    <row r="7" spans="1:9" ht="66" x14ac:dyDescent="0.25">
      <c r="A7" s="125"/>
      <c r="B7" s="125"/>
      <c r="C7" s="126" t="s">
        <v>86</v>
      </c>
      <c r="D7" s="195" t="s">
        <v>3816</v>
      </c>
      <c r="E7" s="105" t="s">
        <v>60</v>
      </c>
      <c r="F7" s="105"/>
      <c r="G7" s="120"/>
      <c r="H7" s="123">
        <f>F7*G7</f>
        <v>0</v>
      </c>
      <c r="I7" s="193" t="s">
        <v>36</v>
      </c>
    </row>
    <row r="8" spans="1:9" ht="15.6" x14ac:dyDescent="0.25">
      <c r="A8" s="125"/>
      <c r="B8" s="125"/>
      <c r="C8" s="126" t="s">
        <v>89</v>
      </c>
      <c r="D8" s="73" t="s">
        <v>3817</v>
      </c>
      <c r="E8" s="105" t="s">
        <v>60</v>
      </c>
      <c r="F8" s="105"/>
      <c r="G8" s="120"/>
      <c r="H8" s="123">
        <f>F8*G8</f>
        <v>0</v>
      </c>
      <c r="I8" s="193" t="s">
        <v>36</v>
      </c>
    </row>
    <row r="9" spans="1:9" x14ac:dyDescent="0.25">
      <c r="A9" s="125"/>
      <c r="B9" s="125" t="s">
        <v>3818</v>
      </c>
      <c r="C9" s="126"/>
      <c r="D9" s="73" t="s">
        <v>3819</v>
      </c>
      <c r="E9" s="15"/>
      <c r="F9" s="15"/>
      <c r="G9" s="124"/>
      <c r="H9" s="123"/>
    </row>
    <row r="10" spans="1:9" ht="79.2" x14ac:dyDescent="0.25">
      <c r="A10" s="125"/>
      <c r="B10" s="125"/>
      <c r="C10" s="126" t="s">
        <v>86</v>
      </c>
      <c r="D10" s="195" t="s">
        <v>3820</v>
      </c>
      <c r="E10" s="105" t="s">
        <v>60</v>
      </c>
      <c r="F10" s="105">
        <v>100</v>
      </c>
      <c r="G10" s="228">
        <v>2200</v>
      </c>
      <c r="H10" s="123">
        <f>F10*G10</f>
        <v>220000</v>
      </c>
      <c r="I10" s="193" t="s">
        <v>36</v>
      </c>
    </row>
    <row r="11" spans="1:9" ht="15.6" hidden="1" x14ac:dyDescent="0.25">
      <c r="A11" s="125"/>
      <c r="B11" s="125"/>
      <c r="C11" s="126" t="s">
        <v>89</v>
      </c>
      <c r="D11" s="73" t="s">
        <v>3817</v>
      </c>
      <c r="E11" s="105" t="s">
        <v>60</v>
      </c>
      <c r="F11" s="105"/>
      <c r="G11" s="120"/>
      <c r="H11" s="123">
        <f>F11*G11</f>
        <v>0</v>
      </c>
      <c r="I11" s="193" t="s">
        <v>36</v>
      </c>
    </row>
    <row r="12" spans="1:9" hidden="1" x14ac:dyDescent="0.25">
      <c r="A12" s="125"/>
      <c r="B12" s="125" t="s">
        <v>3821</v>
      </c>
      <c r="C12" s="126"/>
      <c r="D12" s="73" t="s">
        <v>3822</v>
      </c>
      <c r="E12" s="132"/>
      <c r="F12" s="15"/>
      <c r="G12" s="124"/>
      <c r="H12" s="123"/>
    </row>
    <row r="13" spans="1:9" ht="66" hidden="1" x14ac:dyDescent="0.25">
      <c r="A13" s="125"/>
      <c r="B13" s="125"/>
      <c r="C13" s="126" t="s">
        <v>86</v>
      </c>
      <c r="D13" s="195" t="s">
        <v>3823</v>
      </c>
      <c r="E13" s="105" t="s">
        <v>60</v>
      </c>
      <c r="F13" s="105"/>
      <c r="G13" s="120"/>
      <c r="H13" s="123">
        <f>F13*G13</f>
        <v>0</v>
      </c>
      <c r="I13" s="193" t="s">
        <v>36</v>
      </c>
    </row>
    <row r="14" spans="1:9" ht="15.6" hidden="1" x14ac:dyDescent="0.25">
      <c r="A14" s="125"/>
      <c r="B14" s="125"/>
      <c r="C14" s="126" t="s">
        <v>89</v>
      </c>
      <c r="D14" s="73" t="s">
        <v>3824</v>
      </c>
      <c r="E14" s="105" t="s">
        <v>60</v>
      </c>
      <c r="F14" s="105"/>
      <c r="G14" s="120"/>
      <c r="H14" s="123">
        <f>F14*G14</f>
        <v>0</v>
      </c>
      <c r="I14" s="193" t="s">
        <v>36</v>
      </c>
    </row>
    <row r="15" spans="1:9" ht="39.6" hidden="1" x14ac:dyDescent="0.25">
      <c r="A15" s="125" t="s">
        <v>3825</v>
      </c>
      <c r="B15" s="125"/>
      <c r="C15" s="126"/>
      <c r="D15" s="185" t="s">
        <v>3826</v>
      </c>
      <c r="E15" s="15"/>
      <c r="F15" s="15"/>
      <c r="G15" s="124"/>
      <c r="H15" s="123"/>
      <c r="I15" s="193" t="s">
        <v>36</v>
      </c>
    </row>
    <row r="16" spans="1:9" ht="15.6" hidden="1" x14ac:dyDescent="0.25">
      <c r="A16" s="125"/>
      <c r="B16" s="125" t="s">
        <v>3827</v>
      </c>
      <c r="C16" s="126"/>
      <c r="D16" s="73" t="s">
        <v>3828</v>
      </c>
      <c r="E16" s="105" t="s">
        <v>60</v>
      </c>
      <c r="F16" s="105"/>
      <c r="G16" s="120"/>
      <c r="H16" s="123">
        <f>F16*G16</f>
        <v>0</v>
      </c>
    </row>
    <row r="17" spans="1:9" ht="15.6" hidden="1" x14ac:dyDescent="0.25">
      <c r="A17" s="125"/>
      <c r="B17" s="125" t="s">
        <v>3829</v>
      </c>
      <c r="C17" s="126"/>
      <c r="D17" s="73" t="s">
        <v>3830</v>
      </c>
      <c r="E17" s="105" t="s">
        <v>60</v>
      </c>
      <c r="F17" s="105"/>
      <c r="G17" s="120"/>
      <c r="H17" s="123">
        <f>F17*G17</f>
        <v>0</v>
      </c>
    </row>
    <row r="18" spans="1:9" ht="39.6" hidden="1" x14ac:dyDescent="0.25">
      <c r="A18" s="125" t="s">
        <v>3831</v>
      </c>
      <c r="B18" s="125"/>
      <c r="C18" s="126"/>
      <c r="D18" s="72" t="s">
        <v>3832</v>
      </c>
      <c r="E18" s="15"/>
      <c r="F18" s="15"/>
      <c r="G18" s="124"/>
      <c r="H18" s="123"/>
    </row>
    <row r="19" spans="1:9" hidden="1" x14ac:dyDescent="0.25">
      <c r="A19" s="125"/>
      <c r="B19" s="125" t="s">
        <v>3833</v>
      </c>
      <c r="C19" s="126"/>
      <c r="D19" s="73" t="s">
        <v>3815</v>
      </c>
      <c r="E19" s="132"/>
      <c r="F19" s="15"/>
      <c r="G19" s="124"/>
      <c r="H19" s="123"/>
    </row>
    <row r="20" spans="1:9" ht="66" hidden="1" x14ac:dyDescent="0.25">
      <c r="A20" s="125"/>
      <c r="B20" s="125"/>
      <c r="C20" s="126" t="s">
        <v>86</v>
      </c>
      <c r="D20" s="196" t="s">
        <v>3816</v>
      </c>
      <c r="E20" s="105" t="s">
        <v>60</v>
      </c>
      <c r="F20" s="105"/>
      <c r="G20" s="120"/>
      <c r="H20" s="123">
        <f>F20*G20</f>
        <v>0</v>
      </c>
      <c r="I20" s="193" t="s">
        <v>36</v>
      </c>
    </row>
    <row r="21" spans="1:9" ht="15.6" hidden="1" x14ac:dyDescent="0.25">
      <c r="A21" s="125"/>
      <c r="B21" s="125"/>
      <c r="C21" s="126" t="s">
        <v>89</v>
      </c>
      <c r="D21" s="73" t="s">
        <v>3824</v>
      </c>
      <c r="E21" s="105" t="s">
        <v>60</v>
      </c>
      <c r="F21" s="105"/>
      <c r="G21" s="120"/>
      <c r="H21" s="123">
        <f>F21*G21</f>
        <v>0</v>
      </c>
      <c r="I21" s="193" t="s">
        <v>36</v>
      </c>
    </row>
    <row r="22" spans="1:9" hidden="1" x14ac:dyDescent="0.25">
      <c r="A22" s="125"/>
      <c r="B22" s="125" t="s">
        <v>3834</v>
      </c>
      <c r="C22" s="126"/>
      <c r="D22" s="73" t="s">
        <v>3819</v>
      </c>
      <c r="E22" s="15"/>
      <c r="F22" s="15"/>
      <c r="G22" s="124"/>
      <c r="H22" s="123"/>
    </row>
    <row r="23" spans="1:9" ht="79.2" hidden="1" x14ac:dyDescent="0.25">
      <c r="A23" s="125"/>
      <c r="B23" s="125"/>
      <c r="C23" s="126" t="s">
        <v>86</v>
      </c>
      <c r="D23" s="196" t="s">
        <v>3835</v>
      </c>
      <c r="E23" s="105" t="s">
        <v>60</v>
      </c>
      <c r="F23" s="105"/>
      <c r="G23" s="120"/>
      <c r="H23" s="123">
        <f>F23*G23</f>
        <v>0</v>
      </c>
      <c r="I23" s="193" t="s">
        <v>36</v>
      </c>
    </row>
    <row r="24" spans="1:9" ht="15.6" hidden="1" x14ac:dyDescent="0.25">
      <c r="A24" s="125"/>
      <c r="B24" s="125"/>
      <c r="C24" s="126" t="s">
        <v>89</v>
      </c>
      <c r="D24" s="73" t="s">
        <v>3836</v>
      </c>
      <c r="E24" s="105" t="s">
        <v>60</v>
      </c>
      <c r="F24" s="105"/>
      <c r="G24" s="120"/>
      <c r="H24" s="123">
        <f>F24*G24</f>
        <v>0</v>
      </c>
      <c r="I24" s="193" t="s">
        <v>36</v>
      </c>
    </row>
    <row r="25" spans="1:9" hidden="1" x14ac:dyDescent="0.25">
      <c r="A25" s="125"/>
      <c r="B25" s="125" t="s">
        <v>3837</v>
      </c>
      <c r="C25" s="126"/>
      <c r="D25" s="73" t="s">
        <v>3822</v>
      </c>
      <c r="E25" s="15"/>
      <c r="F25" s="15"/>
      <c r="G25" s="124"/>
      <c r="H25" s="123"/>
    </row>
    <row r="26" spans="1:9" ht="66" hidden="1" x14ac:dyDescent="0.25">
      <c r="A26" s="125"/>
      <c r="B26" s="125"/>
      <c r="C26" s="126" t="s">
        <v>86</v>
      </c>
      <c r="D26" s="195" t="s">
        <v>3823</v>
      </c>
      <c r="E26" s="105" t="s">
        <v>60</v>
      </c>
      <c r="F26" s="105"/>
      <c r="G26" s="120"/>
      <c r="H26" s="123">
        <f>F26*G26</f>
        <v>0</v>
      </c>
      <c r="I26" s="193" t="s">
        <v>36</v>
      </c>
    </row>
    <row r="27" spans="1:9" ht="15.6" hidden="1" x14ac:dyDescent="0.25">
      <c r="A27" s="125"/>
      <c r="B27" s="125"/>
      <c r="C27" s="126" t="s">
        <v>89</v>
      </c>
      <c r="D27" s="73" t="s">
        <v>3824</v>
      </c>
      <c r="E27" s="105" t="s">
        <v>60</v>
      </c>
      <c r="F27" s="105"/>
      <c r="G27" s="120"/>
      <c r="H27" s="123">
        <f>F27*G27</f>
        <v>0</v>
      </c>
      <c r="I27" s="193" t="s">
        <v>36</v>
      </c>
    </row>
    <row r="28" spans="1:9" ht="39.6" hidden="1" x14ac:dyDescent="0.25">
      <c r="A28" s="125" t="s">
        <v>3838</v>
      </c>
      <c r="B28" s="125"/>
      <c r="C28" s="126"/>
      <c r="D28" s="72" t="s">
        <v>3839</v>
      </c>
      <c r="E28"/>
      <c r="F28" s="15"/>
      <c r="G28" s="124"/>
      <c r="H28" s="123"/>
    </row>
    <row r="29" spans="1:9" ht="26.4" hidden="1" x14ac:dyDescent="0.25">
      <c r="A29" s="125"/>
      <c r="B29" s="125" t="s">
        <v>3840</v>
      </c>
      <c r="C29" s="126"/>
      <c r="D29" s="73" t="s">
        <v>3841</v>
      </c>
      <c r="E29" s="105" t="s">
        <v>60</v>
      </c>
      <c r="F29" s="105"/>
      <c r="G29" s="120"/>
      <c r="H29" s="123">
        <f>F29*G29</f>
        <v>0</v>
      </c>
      <c r="I29" s="193" t="s">
        <v>36</v>
      </c>
    </row>
    <row r="30" spans="1:9" ht="39.6" x14ac:dyDescent="0.25">
      <c r="A30" s="125" t="s">
        <v>3842</v>
      </c>
      <c r="B30" s="125"/>
      <c r="C30" s="126"/>
      <c r="D30" s="72" t="s">
        <v>3843</v>
      </c>
      <c r="E30" s="15"/>
      <c r="F30" s="15"/>
      <c r="G30" s="124"/>
      <c r="H30" s="123"/>
    </row>
    <row r="31" spans="1:9" ht="26.4" x14ac:dyDescent="0.25">
      <c r="A31" s="125"/>
      <c r="B31" s="125" t="s">
        <v>3844</v>
      </c>
      <c r="C31" s="126"/>
      <c r="D31" s="216" t="s">
        <v>3845</v>
      </c>
      <c r="E31" s="105" t="s">
        <v>454</v>
      </c>
      <c r="F31" s="105">
        <v>2000</v>
      </c>
      <c r="G31" s="228">
        <v>20</v>
      </c>
      <c r="H31" s="123">
        <f>F31*G31</f>
        <v>40000</v>
      </c>
      <c r="I31" s="193" t="s">
        <v>36</v>
      </c>
    </row>
    <row r="32" spans="1:9" ht="26.4" x14ac:dyDescent="0.25">
      <c r="A32" s="125"/>
      <c r="B32" s="125" t="s">
        <v>3846</v>
      </c>
      <c r="C32" s="126"/>
      <c r="D32" s="216" t="s">
        <v>3847</v>
      </c>
      <c r="E32" s="105" t="s">
        <v>454</v>
      </c>
      <c r="F32" s="105"/>
      <c r="G32" s="120"/>
      <c r="H32" s="123">
        <f>F32*G32</f>
        <v>0</v>
      </c>
      <c r="I32" s="193" t="s">
        <v>36</v>
      </c>
    </row>
    <row r="33" spans="1:14" ht="26.4" x14ac:dyDescent="0.25">
      <c r="A33" s="125" t="s">
        <v>3848</v>
      </c>
      <c r="B33" s="125"/>
      <c r="C33" s="126"/>
      <c r="D33" s="72" t="s">
        <v>3849</v>
      </c>
      <c r="E33" s="132"/>
      <c r="F33" s="15"/>
      <c r="G33" s="124"/>
      <c r="H33" s="123"/>
    </row>
    <row r="34" spans="1:14" ht="26.4" x14ac:dyDescent="0.25">
      <c r="A34" s="125"/>
      <c r="B34" s="125" t="s">
        <v>3850</v>
      </c>
      <c r="C34" s="126"/>
      <c r="D34" s="73" t="s">
        <v>3851</v>
      </c>
      <c r="E34" s="105" t="s">
        <v>454</v>
      </c>
      <c r="F34" s="105"/>
      <c r="G34" s="120"/>
      <c r="H34" s="123">
        <f>F34*G34</f>
        <v>0</v>
      </c>
      <c r="I34" s="193" t="s">
        <v>36</v>
      </c>
    </row>
    <row r="35" spans="1:14" x14ac:dyDescent="0.25">
      <c r="A35" s="125" t="s">
        <v>3852</v>
      </c>
      <c r="B35" s="125"/>
      <c r="C35" s="126"/>
      <c r="D35" s="72" t="s">
        <v>3853</v>
      </c>
      <c r="E35" s="132"/>
      <c r="F35" s="15"/>
      <c r="G35" s="124"/>
      <c r="H35" s="123"/>
    </row>
    <row r="36" spans="1:14" x14ac:dyDescent="0.25">
      <c r="A36" s="125"/>
      <c r="B36" s="125" t="s">
        <v>3854</v>
      </c>
      <c r="C36" s="126"/>
      <c r="D36" s="73" t="s">
        <v>3855</v>
      </c>
      <c r="E36" s="132"/>
      <c r="F36" s="15"/>
      <c r="G36" s="124"/>
      <c r="H36" s="123"/>
    </row>
    <row r="37" spans="1:14" ht="26.4" x14ac:dyDescent="0.25">
      <c r="A37" s="125"/>
      <c r="B37" s="125"/>
      <c r="C37" s="126" t="s">
        <v>86</v>
      </c>
      <c r="D37" s="196" t="s">
        <v>3856</v>
      </c>
      <c r="E37" s="105" t="s">
        <v>60</v>
      </c>
      <c r="F37" s="105"/>
      <c r="G37" s="120"/>
      <c r="H37" s="123">
        <f>F37*G37</f>
        <v>0</v>
      </c>
      <c r="I37" s="193" t="s">
        <v>36</v>
      </c>
      <c r="N37" s="228"/>
    </row>
    <row r="38" spans="1:14" ht="26.4" x14ac:dyDescent="0.25">
      <c r="A38" s="125"/>
      <c r="B38" s="125"/>
      <c r="C38" s="126" t="s">
        <v>89</v>
      </c>
      <c r="D38" s="73" t="s">
        <v>3857</v>
      </c>
      <c r="E38" s="105" t="s">
        <v>60</v>
      </c>
      <c r="F38" s="105"/>
      <c r="G38" s="120"/>
      <c r="H38" s="123">
        <f>F38*G38</f>
        <v>0</v>
      </c>
      <c r="I38" s="193" t="s">
        <v>36</v>
      </c>
    </row>
    <row r="39" spans="1:14" x14ac:dyDescent="0.25">
      <c r="A39" s="125"/>
      <c r="B39" s="125" t="s">
        <v>3858</v>
      </c>
      <c r="C39" s="126"/>
      <c r="D39" s="73" t="s">
        <v>3859</v>
      </c>
      <c r="E39" s="132"/>
      <c r="F39" s="15"/>
      <c r="G39" s="124"/>
      <c r="H39" s="123"/>
    </row>
    <row r="40" spans="1:14" ht="26.4" x14ac:dyDescent="0.25">
      <c r="A40" s="125"/>
      <c r="B40" s="125"/>
      <c r="C40" s="126" t="s">
        <v>86</v>
      </c>
      <c r="D40" s="196" t="s">
        <v>3860</v>
      </c>
      <c r="E40" s="105" t="s">
        <v>351</v>
      </c>
      <c r="F40" s="105"/>
      <c r="G40" s="120"/>
      <c r="H40" s="123">
        <f>F40*G40</f>
        <v>0</v>
      </c>
      <c r="I40" s="193" t="s">
        <v>36</v>
      </c>
    </row>
    <row r="41" spans="1:14" ht="26.4" x14ac:dyDescent="0.25">
      <c r="A41" s="125"/>
      <c r="B41" s="125"/>
      <c r="C41" s="126" t="s">
        <v>89</v>
      </c>
      <c r="D41" s="73" t="s">
        <v>3861</v>
      </c>
      <c r="E41" s="105" t="s">
        <v>351</v>
      </c>
      <c r="F41" s="105"/>
      <c r="G41" s="120"/>
      <c r="H41" s="123">
        <f>F41*G41</f>
        <v>0</v>
      </c>
      <c r="I41" s="193" t="s">
        <v>36</v>
      </c>
    </row>
    <row r="42" spans="1:14" ht="26.4" x14ac:dyDescent="0.25">
      <c r="A42" s="125" t="s">
        <v>3862</v>
      </c>
      <c r="B42" s="125"/>
      <c r="C42" s="126"/>
      <c r="D42" s="72" t="s">
        <v>3863</v>
      </c>
      <c r="E42" s="132"/>
      <c r="F42" s="15"/>
      <c r="G42" s="124"/>
      <c r="H42" s="123"/>
    </row>
    <row r="43" spans="1:14" ht="26.4" x14ac:dyDescent="0.25">
      <c r="A43" s="125"/>
      <c r="B43" s="125" t="s">
        <v>3864</v>
      </c>
      <c r="C43" s="126"/>
      <c r="D43" s="216" t="s">
        <v>3865</v>
      </c>
      <c r="E43" s="105" t="s">
        <v>60</v>
      </c>
      <c r="F43" s="105"/>
      <c r="G43" s="120"/>
      <c r="H43" s="123">
        <f t="shared" ref="H43:H48" si="0">F43*G43</f>
        <v>0</v>
      </c>
      <c r="I43" s="193" t="s">
        <v>36</v>
      </c>
    </row>
    <row r="44" spans="1:14" ht="15.6" x14ac:dyDescent="0.25">
      <c r="A44" s="125"/>
      <c r="B44" s="125" t="s">
        <v>3866</v>
      </c>
      <c r="C44" s="126"/>
      <c r="D44" s="216" t="s">
        <v>3867</v>
      </c>
      <c r="E44" s="105" t="s">
        <v>60</v>
      </c>
      <c r="F44" s="105"/>
      <c r="G44" s="120"/>
      <c r="H44" s="123">
        <f t="shared" si="0"/>
        <v>0</v>
      </c>
    </row>
    <row r="45" spans="1:14" ht="39.6" x14ac:dyDescent="0.25">
      <c r="A45" s="125" t="s">
        <v>3868</v>
      </c>
      <c r="B45" s="125"/>
      <c r="C45" s="126"/>
      <c r="D45" s="185" t="s">
        <v>3869</v>
      </c>
      <c r="E45" s="105" t="s">
        <v>351</v>
      </c>
      <c r="F45" s="105"/>
      <c r="G45" s="120"/>
      <c r="H45" s="123">
        <f t="shared" si="0"/>
        <v>0</v>
      </c>
      <c r="I45" s="193" t="s">
        <v>36</v>
      </c>
    </row>
    <row r="46" spans="1:14" ht="39.6" x14ac:dyDescent="0.25">
      <c r="A46" s="125" t="s">
        <v>3870</v>
      </c>
      <c r="B46" s="125"/>
      <c r="C46" s="126"/>
      <c r="D46" s="185" t="s">
        <v>3871</v>
      </c>
      <c r="E46" s="105" t="s">
        <v>351</v>
      </c>
      <c r="F46" s="105"/>
      <c r="G46" s="120"/>
      <c r="H46" s="123">
        <f t="shared" si="0"/>
        <v>0</v>
      </c>
      <c r="I46" s="193" t="s">
        <v>36</v>
      </c>
    </row>
    <row r="47" spans="1:14" ht="39.6" x14ac:dyDescent="0.25">
      <c r="A47" s="125" t="s">
        <v>3872</v>
      </c>
      <c r="B47" s="125"/>
      <c r="C47" s="126"/>
      <c r="D47" s="185" t="s">
        <v>3873</v>
      </c>
      <c r="E47" s="105" t="s">
        <v>351</v>
      </c>
      <c r="F47" s="105"/>
      <c r="G47" s="120"/>
      <c r="H47" s="123">
        <f t="shared" si="0"/>
        <v>0</v>
      </c>
      <c r="I47" s="193" t="s">
        <v>36</v>
      </c>
    </row>
    <row r="48" spans="1:14" ht="39.6" x14ac:dyDescent="0.25">
      <c r="A48" s="125" t="s">
        <v>3874</v>
      </c>
      <c r="B48" s="125"/>
      <c r="C48" s="126"/>
      <c r="D48" s="185" t="s">
        <v>3875</v>
      </c>
      <c r="E48" s="105" t="s">
        <v>351</v>
      </c>
      <c r="F48" s="105"/>
      <c r="G48" s="120"/>
      <c r="H48" s="123">
        <f t="shared" si="0"/>
        <v>0</v>
      </c>
      <c r="I48" s="193" t="s">
        <v>36</v>
      </c>
    </row>
    <row r="49" spans="1:9" ht="39.6" x14ac:dyDescent="0.25">
      <c r="A49" s="125" t="s">
        <v>3876</v>
      </c>
      <c r="B49" s="125"/>
      <c r="C49" s="126"/>
      <c r="D49" s="72" t="s">
        <v>3877</v>
      </c>
      <c r="E49" s="15"/>
      <c r="F49" s="15"/>
      <c r="G49" s="124"/>
      <c r="H49" s="123"/>
    </row>
    <row r="50" spans="1:9" ht="15.6" x14ac:dyDescent="0.25">
      <c r="A50" s="125"/>
      <c r="B50" s="125" t="s">
        <v>3878</v>
      </c>
      <c r="C50" s="126"/>
      <c r="D50" s="216" t="s">
        <v>3879</v>
      </c>
      <c r="E50" s="105" t="s">
        <v>60</v>
      </c>
      <c r="F50" s="105">
        <v>10</v>
      </c>
      <c r="G50" s="228">
        <v>2200</v>
      </c>
      <c r="H50" s="123">
        <f>F50*G50</f>
        <v>22000</v>
      </c>
      <c r="I50" s="193" t="s">
        <v>36</v>
      </c>
    </row>
    <row r="51" spans="1:9" ht="15.6" x14ac:dyDescent="0.25">
      <c r="A51" s="125"/>
      <c r="B51" s="125" t="s">
        <v>3880</v>
      </c>
      <c r="C51" s="126"/>
      <c r="D51" s="216" t="s">
        <v>3881</v>
      </c>
      <c r="E51" s="105" t="s">
        <v>60</v>
      </c>
      <c r="F51" s="105">
        <v>10</v>
      </c>
      <c r="G51" s="228">
        <v>2200</v>
      </c>
      <c r="H51" s="123">
        <f>F51*G51</f>
        <v>22000</v>
      </c>
      <c r="I51" s="193" t="s">
        <v>36</v>
      </c>
    </row>
    <row r="52" spans="1:9" ht="26.4" x14ac:dyDescent="0.25">
      <c r="A52" s="125" t="s">
        <v>3882</v>
      </c>
      <c r="B52" s="125"/>
      <c r="C52" s="126"/>
      <c r="D52" s="72" t="s">
        <v>3883</v>
      </c>
      <c r="E52" s="15"/>
      <c r="F52" s="15"/>
      <c r="G52" s="124"/>
      <c r="H52" s="123"/>
    </row>
    <row r="53" spans="1:9" ht="15.6" x14ac:dyDescent="0.25">
      <c r="A53" s="125"/>
      <c r="B53" s="125" t="s">
        <v>3884</v>
      </c>
      <c r="C53" s="126"/>
      <c r="D53" s="216" t="s">
        <v>3885</v>
      </c>
      <c r="E53" s="105" t="s">
        <v>60</v>
      </c>
      <c r="F53" s="105"/>
      <c r="G53" s="120"/>
      <c r="H53" s="123">
        <f>F53*G53</f>
        <v>0</v>
      </c>
      <c r="I53" s="193" t="s">
        <v>36</v>
      </c>
    </row>
    <row r="54" spans="1:9" ht="15.6" x14ac:dyDescent="0.25">
      <c r="A54" s="125"/>
      <c r="B54" s="125" t="s">
        <v>3886</v>
      </c>
      <c r="C54" s="126"/>
      <c r="D54" s="53" t="s">
        <v>3887</v>
      </c>
      <c r="E54" s="105" t="s">
        <v>60</v>
      </c>
      <c r="F54" s="105"/>
      <c r="G54" s="120"/>
      <c r="H54" s="123">
        <f>F54*G54</f>
        <v>0</v>
      </c>
      <c r="I54" s="193" t="s">
        <v>36</v>
      </c>
    </row>
    <row r="55" spans="1:9" x14ac:dyDescent="0.25">
      <c r="A55" s="125"/>
      <c r="B55" s="125"/>
      <c r="C55" s="126"/>
      <c r="D55" s="153"/>
      <c r="E55" s="15"/>
      <c r="F55" s="15"/>
      <c r="G55" s="124"/>
      <c r="H55" s="123"/>
    </row>
    <row r="56" spans="1:9" x14ac:dyDescent="0.25">
      <c r="A56" s="161"/>
      <c r="B56" s="161"/>
      <c r="C56" s="164"/>
      <c r="D56" s="162"/>
      <c r="E56" s="159"/>
      <c r="F56" s="147"/>
      <c r="G56" s="171"/>
      <c r="H56" s="170"/>
      <c r="I56" s="210" t="s">
        <v>130</v>
      </c>
    </row>
    <row r="57" spans="1:9" x14ac:dyDescent="0.25">
      <c r="A57" s="161"/>
      <c r="B57" s="161"/>
      <c r="C57" s="164"/>
      <c r="D57" s="162"/>
      <c r="E57" s="159"/>
      <c r="F57" s="147"/>
      <c r="G57" s="171"/>
      <c r="H57" s="170"/>
    </row>
    <row r="58" spans="1:9" x14ac:dyDescent="0.25">
      <c r="A58" s="111" t="s">
        <v>131</v>
      </c>
      <c r="B58" s="111"/>
      <c r="C58" s="111"/>
      <c r="D58" s="111"/>
      <c r="E58" s="166"/>
      <c r="F58" s="118"/>
      <c r="G58" s="130"/>
      <c r="H58" s="112"/>
    </row>
    <row r="59" spans="1:9" x14ac:dyDescent="0.25">
      <c r="E59" s="156"/>
    </row>
    <row r="1048334" spans="5:5" x14ac:dyDescent="0.25">
      <c r="E1048334" s="48"/>
    </row>
  </sheetData>
  <mergeCells count="2">
    <mergeCell ref="E1:H1"/>
    <mergeCell ref="B1:D1"/>
  </mergeCells>
  <pageMargins left="0.75" right="0.75" top="1" bottom="1" header="0.5" footer="0.5"/>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B0B-C4F3-4074-A6FA-A8C82895AE2D}">
  <sheetPr codeName="Sheet6"/>
  <dimension ref="A1:V1048458"/>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40.6640625" style="11" customWidth="1"/>
    <col min="4" max="4" width="17.44140625" style="11" bestFit="1" customWidth="1"/>
    <col min="5" max="7" width="20.6640625" style="11" hidden="1" customWidth="1"/>
    <col min="8" max="9" width="12.6640625" style="11" bestFit="1" customWidth="1"/>
    <col min="10" max="10" width="14.44140625" style="11" customWidth="1"/>
    <col min="11" max="11" width="6.6640625" style="11" bestFit="1" customWidth="1"/>
    <col min="12" max="12" width="12.33203125" style="11" bestFit="1" customWidth="1"/>
    <col min="13" max="13" width="20.6640625" style="11" customWidth="1"/>
    <col min="14" max="14" width="6.6640625" style="11" bestFit="1" customWidth="1"/>
    <col min="15" max="15" width="12.33203125" style="11" bestFit="1" customWidth="1"/>
    <col min="16" max="16" width="20.6640625" style="11" customWidth="1"/>
    <col min="17" max="17" width="6.6640625" style="11" bestFit="1" customWidth="1"/>
    <col min="18" max="18" width="12.33203125" style="11" bestFit="1" customWidth="1"/>
    <col min="19" max="19" width="20.6640625" style="11" customWidth="1"/>
    <col min="20" max="20" width="6.6640625" style="11" bestFit="1" customWidth="1"/>
    <col min="21" max="21" width="12.33203125" style="11" bestFit="1" customWidth="1"/>
    <col min="22" max="22" width="20.6640625" style="1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93" customHeight="1" thickBot="1" x14ac:dyDescent="0.3">
      <c r="A1" s="591" t="s">
        <v>385</v>
      </c>
      <c r="B1" s="1072" t="str">
        <f>'C1.2'!B1</f>
        <v>ACSA - BFIA 8202/2026  
FOR: CONTRACTOR APPOINTMENT FOR THE CONSTRUCTION OF UNDERGROUND MAIN WATER LINE AND REHABILITATION OF SERVICE ROADS AT BRAM FISCHER INTERNATIONAL AIRPORT FOR A PERIOD OF 12 MONTHS</v>
      </c>
      <c r="C1" s="1072"/>
      <c r="D1" s="1073" t="s">
        <v>386</v>
      </c>
      <c r="E1" s="1073"/>
      <c r="F1" s="1073"/>
      <c r="G1" s="1073"/>
      <c r="H1" s="1073"/>
      <c r="I1" s="1073"/>
      <c r="J1" s="1074"/>
      <c r="K1" s="1076"/>
      <c r="L1" s="1076"/>
      <c r="M1" s="1076"/>
      <c r="N1" s="1076"/>
      <c r="O1" s="1076"/>
      <c r="P1" s="1076"/>
      <c r="Q1" s="1076"/>
      <c r="R1" s="1076"/>
      <c r="S1" s="1076"/>
      <c r="T1" s="1076"/>
      <c r="U1" s="1076"/>
      <c r="V1" s="1076"/>
    </row>
    <row r="2" spans="1:22" ht="13.8" thickBot="1" x14ac:dyDescent="0.3">
      <c r="A2" s="592" t="s">
        <v>23</v>
      </c>
      <c r="B2" s="593"/>
      <c r="C2" s="771"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4"/>
      <c r="D3" s="775"/>
      <c r="E3" s="775"/>
      <c r="F3" s="776"/>
      <c r="G3" s="776"/>
      <c r="H3" s="775"/>
      <c r="I3" s="776"/>
      <c r="J3" s="777"/>
      <c r="K3" s="604"/>
      <c r="L3" s="16"/>
      <c r="M3" s="16"/>
      <c r="N3" s="604"/>
      <c r="O3" s="16"/>
      <c r="P3" s="16"/>
      <c r="Q3" s="604"/>
      <c r="R3" s="16"/>
      <c r="S3" s="16"/>
      <c r="T3" s="604"/>
      <c r="U3" s="16"/>
      <c r="V3" s="16"/>
    </row>
    <row r="4" spans="1:22" x14ac:dyDescent="0.25">
      <c r="A4" s="645"/>
      <c r="B4" s="646"/>
      <c r="C4" s="14"/>
      <c r="D4" s="10"/>
      <c r="E4" s="10"/>
      <c r="F4" s="616"/>
      <c r="G4" s="616"/>
      <c r="H4" s="10"/>
      <c r="I4" s="616"/>
      <c r="J4" s="647"/>
      <c r="K4" s="604"/>
      <c r="L4" s="16"/>
      <c r="M4" s="16"/>
      <c r="N4" s="604"/>
      <c r="O4" s="16"/>
      <c r="P4" s="16"/>
      <c r="Q4" s="604"/>
      <c r="R4" s="16"/>
      <c r="S4" s="16"/>
      <c r="T4" s="604"/>
      <c r="U4" s="16"/>
      <c r="V4" s="16"/>
    </row>
    <row r="5" spans="1:22" x14ac:dyDescent="0.25">
      <c r="A5" s="778" t="s">
        <v>387</v>
      </c>
      <c r="B5" s="779"/>
      <c r="C5" s="780" t="s">
        <v>388</v>
      </c>
      <c r="D5" s="781"/>
      <c r="E5" s="781"/>
      <c r="F5" s="616"/>
      <c r="G5" s="648"/>
      <c r="H5" s="781"/>
      <c r="I5" s="616"/>
      <c r="J5" s="649"/>
      <c r="K5" s="782"/>
      <c r="L5" s="16"/>
      <c r="M5" s="650"/>
      <c r="N5" s="782"/>
      <c r="O5" s="16"/>
      <c r="P5" s="650"/>
      <c r="Q5" s="782"/>
      <c r="R5" s="16"/>
      <c r="S5" s="650"/>
      <c r="T5" s="782"/>
      <c r="U5" s="16"/>
      <c r="V5" s="650"/>
    </row>
    <row r="6" spans="1:22" ht="26.4" x14ac:dyDescent="0.25">
      <c r="A6" s="778"/>
      <c r="B6" s="779" t="s">
        <v>389</v>
      </c>
      <c r="C6" s="783" t="s">
        <v>390</v>
      </c>
      <c r="D6" s="781" t="s">
        <v>53</v>
      </c>
      <c r="E6" s="781">
        <v>1.5</v>
      </c>
      <c r="F6" s="468">
        <v>30000</v>
      </c>
      <c r="G6" s="471">
        <f>E6*F6</f>
        <v>45000</v>
      </c>
      <c r="H6" s="781">
        <v>1.5</v>
      </c>
      <c r="I6" s="511"/>
      <c r="J6" s="518">
        <f>H6*I6</f>
        <v>0</v>
      </c>
      <c r="K6" s="782"/>
      <c r="L6" s="469"/>
      <c r="M6" s="470"/>
      <c r="N6" s="782"/>
      <c r="O6" s="469"/>
      <c r="P6" s="470"/>
      <c r="Q6" s="782"/>
      <c r="R6" s="469"/>
      <c r="S6" s="470"/>
      <c r="T6" s="782"/>
      <c r="U6" s="469"/>
      <c r="V6" s="470"/>
    </row>
    <row r="7" spans="1:22" ht="26.4" x14ac:dyDescent="0.25">
      <c r="A7" s="778"/>
      <c r="B7" s="779" t="s">
        <v>391</v>
      </c>
      <c r="C7" s="783" t="s">
        <v>392</v>
      </c>
      <c r="D7" s="781" t="s">
        <v>53</v>
      </c>
      <c r="E7" s="781">
        <v>0.25</v>
      </c>
      <c r="F7" s="468">
        <v>5000</v>
      </c>
      <c r="G7" s="471">
        <f>E7*F7</f>
        <v>1250</v>
      </c>
      <c r="H7" s="781">
        <v>0.25</v>
      </c>
      <c r="I7" s="511"/>
      <c r="J7" s="518">
        <f>H7*I7</f>
        <v>0</v>
      </c>
      <c r="K7" s="782"/>
      <c r="L7" s="469"/>
      <c r="M7" s="470"/>
      <c r="N7" s="782"/>
      <c r="O7" s="469"/>
      <c r="P7" s="470"/>
      <c r="Q7" s="782"/>
      <c r="R7" s="469"/>
      <c r="S7" s="470"/>
      <c r="T7" s="782"/>
      <c r="U7" s="469"/>
      <c r="V7" s="470"/>
    </row>
    <row r="8" spans="1:22" ht="26.4" hidden="1" x14ac:dyDescent="0.25">
      <c r="A8" s="778"/>
      <c r="B8" s="779" t="s">
        <v>393</v>
      </c>
      <c r="C8" s="783" t="s">
        <v>5213</v>
      </c>
      <c r="D8" s="781" t="s">
        <v>57</v>
      </c>
      <c r="E8" s="781"/>
      <c r="F8" s="468"/>
      <c r="G8" s="471">
        <f>E8*F8</f>
        <v>0</v>
      </c>
      <c r="H8" s="781"/>
      <c r="I8" s="468"/>
      <c r="J8" s="518">
        <f>H8*I8</f>
        <v>0</v>
      </c>
      <c r="K8" s="782"/>
      <c r="L8" s="469"/>
      <c r="M8" s="470"/>
      <c r="N8" s="782"/>
      <c r="O8" s="469"/>
      <c r="P8" s="470"/>
      <c r="Q8" s="782"/>
      <c r="R8" s="469"/>
      <c r="S8" s="470"/>
      <c r="T8" s="782"/>
      <c r="U8" s="469"/>
      <c r="V8" s="470"/>
    </row>
    <row r="9" spans="1:22" ht="26.4" hidden="1" x14ac:dyDescent="0.25">
      <c r="A9" s="778"/>
      <c r="B9" s="779" t="s">
        <v>395</v>
      </c>
      <c r="C9" s="784" t="s">
        <v>5214</v>
      </c>
      <c r="D9" s="781" t="s">
        <v>454</v>
      </c>
      <c r="E9" s="781"/>
      <c r="F9" s="468"/>
      <c r="G9" s="471">
        <f>E9*F9</f>
        <v>0</v>
      </c>
      <c r="H9" s="781"/>
      <c r="I9" s="468"/>
      <c r="J9" s="518">
        <f>H9*I9</f>
        <v>0</v>
      </c>
      <c r="K9" s="782"/>
      <c r="L9" s="469"/>
      <c r="M9" s="470"/>
      <c r="N9" s="782"/>
      <c r="O9" s="469"/>
      <c r="P9" s="470"/>
      <c r="Q9" s="782"/>
      <c r="R9" s="469"/>
      <c r="S9" s="470"/>
      <c r="T9" s="782"/>
      <c r="U9" s="469"/>
      <c r="V9" s="470"/>
    </row>
    <row r="10" spans="1:22" x14ac:dyDescent="0.25">
      <c r="A10" s="778" t="s">
        <v>397</v>
      </c>
      <c r="B10" s="779"/>
      <c r="C10" s="785" t="s">
        <v>398</v>
      </c>
      <c r="D10" s="781"/>
      <c r="E10" s="781"/>
      <c r="F10" s="468"/>
      <c r="G10" s="471"/>
      <c r="H10" s="781"/>
      <c r="I10" s="468"/>
      <c r="J10" s="518"/>
      <c r="K10" s="782"/>
      <c r="L10" s="469"/>
      <c r="M10" s="470"/>
      <c r="N10" s="782"/>
      <c r="O10" s="469"/>
      <c r="P10" s="470"/>
      <c r="Q10" s="782"/>
      <c r="R10" s="469"/>
      <c r="S10" s="470"/>
      <c r="T10" s="782"/>
      <c r="U10" s="469"/>
      <c r="V10" s="470"/>
    </row>
    <row r="11" spans="1:22" ht="26.4" x14ac:dyDescent="0.25">
      <c r="A11" s="778"/>
      <c r="B11" s="779" t="s">
        <v>399</v>
      </c>
      <c r="C11" s="783" t="s">
        <v>400</v>
      </c>
      <c r="D11" s="781" t="s">
        <v>53</v>
      </c>
      <c r="E11" s="781">
        <v>1.4</v>
      </c>
      <c r="F11" s="468">
        <v>18000</v>
      </c>
      <c r="G11" s="471">
        <f>E11*F11</f>
        <v>25200</v>
      </c>
      <c r="H11" s="781">
        <v>1.4</v>
      </c>
      <c r="I11" s="511"/>
      <c r="J11" s="518">
        <f>H11*I11</f>
        <v>0</v>
      </c>
      <c r="K11" s="782"/>
      <c r="L11" s="469"/>
      <c r="M11" s="470"/>
      <c r="N11" s="782"/>
      <c r="O11" s="469"/>
      <c r="P11" s="470"/>
      <c r="Q11" s="782"/>
      <c r="R11" s="469"/>
      <c r="S11" s="470"/>
      <c r="T11" s="782"/>
      <c r="U11" s="469"/>
      <c r="V11" s="470"/>
    </row>
    <row r="12" spans="1:22" ht="39.6" x14ac:dyDescent="0.25">
      <c r="A12" s="778"/>
      <c r="B12" s="779" t="s">
        <v>401</v>
      </c>
      <c r="C12" s="783" t="s">
        <v>402</v>
      </c>
      <c r="D12" s="781" t="s">
        <v>53</v>
      </c>
      <c r="E12" s="781">
        <v>0.15</v>
      </c>
      <c r="F12" s="468">
        <v>26000</v>
      </c>
      <c r="G12" s="471">
        <f>E12*F12</f>
        <v>3900</v>
      </c>
      <c r="H12" s="781">
        <v>0.15</v>
      </c>
      <c r="I12" s="511"/>
      <c r="J12" s="518">
        <f>H12*I12</f>
        <v>0</v>
      </c>
      <c r="K12" s="782"/>
      <c r="L12" s="469"/>
      <c r="M12" s="470"/>
      <c r="N12" s="782"/>
      <c r="O12" s="469"/>
      <c r="P12" s="470"/>
      <c r="Q12" s="782"/>
      <c r="R12" s="469"/>
      <c r="S12" s="470"/>
      <c r="T12" s="782"/>
      <c r="U12" s="469"/>
      <c r="V12" s="470"/>
    </row>
    <row r="13" spans="1:22" ht="26.4" hidden="1" x14ac:dyDescent="0.25">
      <c r="A13" s="778"/>
      <c r="B13" s="779" t="s">
        <v>403</v>
      </c>
      <c r="C13" s="783" t="s">
        <v>5215</v>
      </c>
      <c r="D13" s="781" t="s">
        <v>57</v>
      </c>
      <c r="E13" s="781"/>
      <c r="F13" s="468"/>
      <c r="G13" s="471">
        <f>E13*F13</f>
        <v>0</v>
      </c>
      <c r="H13" s="781"/>
      <c r="I13" s="468"/>
      <c r="J13" s="518">
        <f>H13*I13</f>
        <v>0</v>
      </c>
      <c r="K13" s="782"/>
      <c r="L13" s="469"/>
      <c r="M13" s="470"/>
      <c r="N13" s="782"/>
      <c r="O13" s="469"/>
      <c r="P13" s="470"/>
      <c r="Q13" s="782"/>
      <c r="R13" s="469"/>
      <c r="S13" s="470"/>
      <c r="T13" s="782"/>
      <c r="U13" s="469"/>
      <c r="V13" s="470"/>
    </row>
    <row r="14" spans="1:22" ht="26.4" hidden="1" x14ac:dyDescent="0.25">
      <c r="A14" s="778"/>
      <c r="B14" s="779" t="s">
        <v>405</v>
      </c>
      <c r="C14" s="784" t="s">
        <v>406</v>
      </c>
      <c r="D14" s="781" t="s">
        <v>454</v>
      </c>
      <c r="E14" s="781"/>
      <c r="F14" s="468"/>
      <c r="G14" s="471">
        <f>E14*F14</f>
        <v>0</v>
      </c>
      <c r="H14" s="781"/>
      <c r="I14" s="468"/>
      <c r="J14" s="518">
        <f>H14*I14</f>
        <v>0</v>
      </c>
      <c r="K14" s="782"/>
      <c r="L14" s="469"/>
      <c r="M14" s="470"/>
      <c r="N14" s="782"/>
      <c r="O14" s="469"/>
      <c r="P14" s="470"/>
      <c r="Q14" s="782"/>
      <c r="R14" s="469"/>
      <c r="S14" s="470"/>
      <c r="T14" s="782"/>
      <c r="U14" s="469"/>
      <c r="V14" s="470"/>
    </row>
    <row r="15" spans="1:22" ht="26.4" x14ac:dyDescent="0.25">
      <c r="A15" s="778" t="s">
        <v>407</v>
      </c>
      <c r="B15" s="779"/>
      <c r="C15" s="780" t="s">
        <v>408</v>
      </c>
      <c r="D15" s="781"/>
      <c r="E15" s="781"/>
      <c r="F15" s="468"/>
      <c r="G15" s="471"/>
      <c r="H15" s="781"/>
      <c r="I15" s="468"/>
      <c r="J15" s="518"/>
      <c r="K15" s="782"/>
      <c r="L15" s="469"/>
      <c r="M15" s="470"/>
      <c r="N15" s="782"/>
      <c r="O15" s="469"/>
      <c r="P15" s="470"/>
      <c r="Q15" s="782"/>
      <c r="R15" s="469"/>
      <c r="S15" s="470"/>
      <c r="T15" s="782"/>
      <c r="U15" s="469"/>
      <c r="V15" s="470"/>
    </row>
    <row r="16" spans="1:22" ht="26.4" x14ac:dyDescent="0.25">
      <c r="A16" s="778"/>
      <c r="B16" s="779" t="s">
        <v>409</v>
      </c>
      <c r="C16" s="783" t="s">
        <v>410</v>
      </c>
      <c r="D16" s="786" t="s">
        <v>351</v>
      </c>
      <c r="E16" s="781">
        <v>5</v>
      </c>
      <c r="F16" s="468">
        <v>1800</v>
      </c>
      <c r="G16" s="471">
        <f>E16*F16</f>
        <v>9000</v>
      </c>
      <c r="H16" s="781">
        <v>5</v>
      </c>
      <c r="I16" s="511"/>
      <c r="J16" s="518">
        <f>H16*I16</f>
        <v>0</v>
      </c>
      <c r="K16" s="782"/>
      <c r="L16" s="469"/>
      <c r="M16" s="470"/>
      <c r="N16" s="782"/>
      <c r="O16" s="469"/>
      <c r="P16" s="470"/>
      <c r="Q16" s="782"/>
      <c r="R16" s="469"/>
      <c r="S16" s="470"/>
      <c r="T16" s="782"/>
      <c r="U16" s="469"/>
      <c r="V16" s="470"/>
    </row>
    <row r="17" spans="1:22" x14ac:dyDescent="0.25">
      <c r="A17" s="778"/>
      <c r="B17" s="779" t="s">
        <v>411</v>
      </c>
      <c r="C17" s="783" t="s">
        <v>412</v>
      </c>
      <c r="D17" s="786" t="s">
        <v>351</v>
      </c>
      <c r="E17" s="781">
        <v>2</v>
      </c>
      <c r="F17" s="468">
        <v>2500</v>
      </c>
      <c r="G17" s="471">
        <f>E17*F17</f>
        <v>5000</v>
      </c>
      <c r="H17" s="781">
        <v>2</v>
      </c>
      <c r="I17" s="511"/>
      <c r="J17" s="518">
        <f>H17*I17</f>
        <v>0</v>
      </c>
      <c r="K17" s="782"/>
      <c r="L17" s="469"/>
      <c r="M17" s="470"/>
      <c r="N17" s="782"/>
      <c r="O17" s="469"/>
      <c r="P17" s="470"/>
      <c r="Q17" s="782"/>
      <c r="R17" s="469"/>
      <c r="S17" s="470"/>
      <c r="T17" s="782"/>
      <c r="U17" s="469"/>
      <c r="V17" s="470"/>
    </row>
    <row r="18" spans="1:22" x14ac:dyDescent="0.25">
      <c r="A18" s="787"/>
      <c r="B18" s="779" t="s">
        <v>413</v>
      </c>
      <c r="C18" s="783" t="s">
        <v>414</v>
      </c>
      <c r="D18" s="786" t="s">
        <v>351</v>
      </c>
      <c r="E18" s="781">
        <v>2</v>
      </c>
      <c r="F18" s="468">
        <v>3200</v>
      </c>
      <c r="G18" s="471">
        <f>E18*F18</f>
        <v>6400</v>
      </c>
      <c r="H18" s="781">
        <v>2</v>
      </c>
      <c r="I18" s="511"/>
      <c r="J18" s="518">
        <f>H18*I18</f>
        <v>0</v>
      </c>
      <c r="K18" s="782"/>
      <c r="L18" s="469"/>
      <c r="M18" s="470"/>
      <c r="N18" s="782"/>
      <c r="O18" s="469"/>
      <c r="P18" s="470"/>
      <c r="Q18" s="782"/>
      <c r="R18" s="469"/>
      <c r="S18" s="470"/>
      <c r="T18" s="782"/>
      <c r="U18" s="469"/>
      <c r="V18" s="470"/>
    </row>
    <row r="19" spans="1:22" hidden="1" x14ac:dyDescent="0.25">
      <c r="A19" s="787"/>
      <c r="B19" s="779" t="s">
        <v>415</v>
      </c>
      <c r="C19" s="784" t="s">
        <v>416</v>
      </c>
      <c r="D19" s="781" t="s">
        <v>53</v>
      </c>
      <c r="E19" s="781"/>
      <c r="F19" s="468"/>
      <c r="G19" s="471">
        <f>E19*F19</f>
        <v>0</v>
      </c>
      <c r="H19" s="781"/>
      <c r="I19" s="468"/>
      <c r="J19" s="518">
        <f>H19*I19</f>
        <v>0</v>
      </c>
      <c r="K19" s="782"/>
      <c r="L19" s="469"/>
      <c r="M19" s="470"/>
      <c r="N19" s="782"/>
      <c r="O19" s="469"/>
      <c r="P19" s="470"/>
      <c r="Q19" s="782"/>
      <c r="R19" s="469"/>
      <c r="S19" s="470"/>
      <c r="T19" s="782"/>
      <c r="U19" s="469"/>
      <c r="V19" s="470"/>
    </row>
    <row r="20" spans="1:22" x14ac:dyDescent="0.25">
      <c r="A20" s="787" t="s">
        <v>417</v>
      </c>
      <c r="B20" s="779"/>
      <c r="C20" s="780" t="s">
        <v>418</v>
      </c>
      <c r="D20" s="781"/>
      <c r="E20" s="781"/>
      <c r="F20" s="468"/>
      <c r="G20" s="525"/>
      <c r="H20" s="781"/>
      <c r="I20" s="468"/>
      <c r="J20" s="526"/>
      <c r="K20" s="782"/>
      <c r="L20" s="469"/>
      <c r="M20" s="470"/>
      <c r="N20" s="782"/>
      <c r="O20" s="469"/>
      <c r="P20" s="470"/>
      <c r="Q20" s="782"/>
      <c r="R20" s="469"/>
      <c r="S20" s="470"/>
      <c r="T20" s="782"/>
      <c r="U20" s="469"/>
      <c r="V20" s="470"/>
    </row>
    <row r="21" spans="1:22" x14ac:dyDescent="0.25">
      <c r="A21" s="787"/>
      <c r="B21" s="779" t="s">
        <v>86</v>
      </c>
      <c r="C21" s="788" t="s">
        <v>5438</v>
      </c>
      <c r="D21" s="10" t="s">
        <v>68</v>
      </c>
      <c r="E21" s="10" t="s">
        <v>128</v>
      </c>
      <c r="F21" s="468" t="s">
        <v>129</v>
      </c>
      <c r="G21" s="471">
        <v>150000</v>
      </c>
      <c r="H21" s="10">
        <v>1</v>
      </c>
      <c r="I21" s="468">
        <v>180000</v>
      </c>
      <c r="J21" s="526">
        <f>+H21*I21</f>
        <v>180000</v>
      </c>
      <c r="K21" s="782"/>
      <c r="L21" s="510"/>
      <c r="M21" s="470"/>
      <c r="N21" s="782"/>
      <c r="O21" s="469"/>
      <c r="P21" s="470"/>
      <c r="Q21" s="782"/>
      <c r="R21" s="469"/>
      <c r="S21" s="470"/>
      <c r="T21" s="782"/>
      <c r="U21" s="469"/>
      <c r="V21" s="470"/>
    </row>
    <row r="22" spans="1:22" ht="26.4" hidden="1" x14ac:dyDescent="0.25">
      <c r="A22" s="787" t="s">
        <v>421</v>
      </c>
      <c r="B22" s="779"/>
      <c r="C22" s="785" t="s">
        <v>422</v>
      </c>
      <c r="D22" s="781" t="s">
        <v>60</v>
      </c>
      <c r="E22" s="781"/>
      <c r="F22" s="468"/>
      <c r="G22" s="471">
        <f>E22*F22</f>
        <v>0</v>
      </c>
      <c r="H22" s="781"/>
      <c r="I22" s="468"/>
      <c r="J22" s="518">
        <f>H22*I22</f>
        <v>0</v>
      </c>
      <c r="K22" s="782"/>
      <c r="L22" s="469"/>
      <c r="M22" s="470"/>
      <c r="N22" s="782"/>
      <c r="O22" s="469"/>
      <c r="P22" s="470"/>
      <c r="Q22" s="782"/>
      <c r="R22" s="469"/>
      <c r="S22" s="470"/>
      <c r="T22" s="782"/>
      <c r="U22" s="469"/>
      <c r="V22" s="470"/>
    </row>
    <row r="23" spans="1:22" ht="15.6" hidden="1" x14ac:dyDescent="0.25">
      <c r="A23" s="787" t="s">
        <v>424</v>
      </c>
      <c r="B23" s="779"/>
      <c r="C23" s="789" t="s">
        <v>425</v>
      </c>
      <c r="D23" s="781" t="s">
        <v>60</v>
      </c>
      <c r="E23" s="781"/>
      <c r="F23" s="468"/>
      <c r="G23" s="471">
        <f>E23*F23</f>
        <v>0</v>
      </c>
      <c r="H23" s="781"/>
      <c r="I23" s="468"/>
      <c r="J23" s="518">
        <f>H23*I23</f>
        <v>0</v>
      </c>
      <c r="K23" s="782"/>
      <c r="L23" s="469"/>
      <c r="M23" s="470"/>
      <c r="N23" s="782"/>
      <c r="O23" s="469"/>
      <c r="P23" s="470"/>
      <c r="Q23" s="782"/>
      <c r="R23" s="469"/>
      <c r="S23" s="470"/>
      <c r="T23" s="782"/>
      <c r="U23" s="469"/>
      <c r="V23" s="470"/>
    </row>
    <row r="24" spans="1:22" hidden="1" x14ac:dyDescent="0.25">
      <c r="A24" s="787" t="s">
        <v>426</v>
      </c>
      <c r="B24" s="779"/>
      <c r="C24" s="789" t="s">
        <v>427</v>
      </c>
      <c r="D24" s="781" t="s">
        <v>53</v>
      </c>
      <c r="E24" s="781"/>
      <c r="F24" s="468"/>
      <c r="G24" s="471">
        <f>E24*F24</f>
        <v>0</v>
      </c>
      <c r="H24" s="781"/>
      <c r="I24" s="468"/>
      <c r="J24" s="518">
        <f>H24*I24</f>
        <v>0</v>
      </c>
      <c r="K24" s="782"/>
      <c r="L24" s="469"/>
      <c r="M24" s="470"/>
      <c r="N24" s="782"/>
      <c r="O24" s="469"/>
      <c r="P24" s="470"/>
      <c r="Q24" s="782"/>
      <c r="R24" s="469"/>
      <c r="S24" s="470"/>
      <c r="T24" s="782"/>
      <c r="U24" s="469"/>
      <c r="V24" s="470"/>
    </row>
    <row r="25" spans="1:22" hidden="1" x14ac:dyDescent="0.25">
      <c r="A25" s="787" t="s">
        <v>428</v>
      </c>
      <c r="B25" s="779"/>
      <c r="C25" s="790" t="s">
        <v>429</v>
      </c>
      <c r="D25" s="781"/>
      <c r="E25" s="781"/>
      <c r="F25" s="468"/>
      <c r="G25" s="525"/>
      <c r="H25" s="781"/>
      <c r="I25" s="468"/>
      <c r="J25" s="526"/>
      <c r="K25" s="782"/>
      <c r="L25" s="469"/>
      <c r="M25" s="470"/>
      <c r="N25" s="782"/>
      <c r="O25" s="469"/>
      <c r="P25" s="470"/>
      <c r="Q25" s="782"/>
      <c r="R25" s="469"/>
      <c r="S25" s="470"/>
      <c r="T25" s="782"/>
      <c r="U25" s="469"/>
      <c r="V25" s="470"/>
    </row>
    <row r="26" spans="1:22" hidden="1" x14ac:dyDescent="0.25">
      <c r="A26" s="787"/>
      <c r="B26" s="779" t="s">
        <v>430</v>
      </c>
      <c r="C26" s="783" t="s">
        <v>431</v>
      </c>
      <c r="D26" s="786" t="s">
        <v>351</v>
      </c>
      <c r="E26" s="781"/>
      <c r="F26" s="468"/>
      <c r="G26" s="471">
        <f t="shared" ref="G26:G31" si="0">E26*F26</f>
        <v>0</v>
      </c>
      <c r="H26" s="781"/>
      <c r="I26" s="468"/>
      <c r="J26" s="518">
        <f t="shared" ref="J26:J31" si="1">H26*I26</f>
        <v>0</v>
      </c>
      <c r="K26" s="782"/>
      <c r="L26" s="469"/>
      <c r="M26" s="470"/>
      <c r="N26" s="782"/>
      <c r="O26" s="469"/>
      <c r="P26" s="470"/>
      <c r="Q26" s="782"/>
      <c r="R26" s="469"/>
      <c r="S26" s="470"/>
      <c r="T26" s="782"/>
      <c r="U26" s="469"/>
      <c r="V26" s="470"/>
    </row>
    <row r="27" spans="1:22" hidden="1" x14ac:dyDescent="0.25">
      <c r="A27" s="787"/>
      <c r="B27" s="779" t="s">
        <v>432</v>
      </c>
      <c r="C27" s="783" t="s">
        <v>433</v>
      </c>
      <c r="D27" s="786" t="s">
        <v>351</v>
      </c>
      <c r="E27" s="781"/>
      <c r="F27" s="468"/>
      <c r="G27" s="471">
        <f t="shared" si="0"/>
        <v>0</v>
      </c>
      <c r="H27" s="781"/>
      <c r="I27" s="468"/>
      <c r="J27" s="518">
        <f t="shared" si="1"/>
        <v>0</v>
      </c>
      <c r="K27" s="782"/>
      <c r="L27" s="469"/>
      <c r="M27" s="470"/>
      <c r="N27" s="782"/>
      <c r="O27" s="469"/>
      <c r="P27" s="470"/>
      <c r="Q27" s="782"/>
      <c r="R27" s="469"/>
      <c r="S27" s="470"/>
      <c r="T27" s="782"/>
      <c r="U27" s="469"/>
      <c r="V27" s="470"/>
    </row>
    <row r="28" spans="1:22" ht="26.4" hidden="1" x14ac:dyDescent="0.25">
      <c r="A28" s="787"/>
      <c r="B28" s="779" t="s">
        <v>434</v>
      </c>
      <c r="C28" s="783" t="s">
        <v>435</v>
      </c>
      <c r="D28" s="786" t="s">
        <v>351</v>
      </c>
      <c r="E28" s="781"/>
      <c r="F28" s="468"/>
      <c r="G28" s="471">
        <f t="shared" si="0"/>
        <v>0</v>
      </c>
      <c r="H28" s="781"/>
      <c r="I28" s="468"/>
      <c r="J28" s="518">
        <f t="shared" si="1"/>
        <v>0</v>
      </c>
      <c r="K28" s="782"/>
      <c r="L28" s="469"/>
      <c r="M28" s="470"/>
      <c r="N28" s="782"/>
      <c r="O28" s="469"/>
      <c r="P28" s="470"/>
      <c r="Q28" s="782"/>
      <c r="R28" s="469"/>
      <c r="S28" s="470"/>
      <c r="T28" s="782"/>
      <c r="U28" s="469"/>
      <c r="V28" s="470"/>
    </row>
    <row r="29" spans="1:22" ht="25.5" hidden="1" customHeight="1" x14ac:dyDescent="0.25">
      <c r="A29" s="787"/>
      <c r="B29" s="779" t="s">
        <v>436</v>
      </c>
      <c r="C29" s="783" t="s">
        <v>437</v>
      </c>
      <c r="D29" s="786" t="s">
        <v>351</v>
      </c>
      <c r="E29" s="781"/>
      <c r="F29" s="468"/>
      <c r="G29" s="471">
        <f t="shared" si="0"/>
        <v>0</v>
      </c>
      <c r="H29" s="781"/>
      <c r="I29" s="468"/>
      <c r="J29" s="518">
        <f t="shared" si="1"/>
        <v>0</v>
      </c>
      <c r="K29" s="782"/>
      <c r="L29" s="469"/>
      <c r="M29" s="470"/>
      <c r="N29" s="782"/>
      <c r="O29" s="469"/>
      <c r="P29" s="470"/>
      <c r="Q29" s="782"/>
      <c r="R29" s="469"/>
      <c r="S29" s="470"/>
      <c r="T29" s="782"/>
      <c r="U29" s="469"/>
      <c r="V29" s="470"/>
    </row>
    <row r="30" spans="1:22" ht="25.5" hidden="1" customHeight="1" x14ac:dyDescent="0.25">
      <c r="A30" s="787"/>
      <c r="B30" s="779" t="s">
        <v>438</v>
      </c>
      <c r="C30" s="783" t="s">
        <v>439</v>
      </c>
      <c r="D30" s="786" t="s">
        <v>351</v>
      </c>
      <c r="E30" s="781"/>
      <c r="F30" s="468"/>
      <c r="G30" s="471">
        <f t="shared" si="0"/>
        <v>0</v>
      </c>
      <c r="H30" s="781"/>
      <c r="I30" s="468"/>
      <c r="J30" s="518">
        <f t="shared" si="1"/>
        <v>0</v>
      </c>
      <c r="K30" s="782"/>
      <c r="L30" s="469"/>
      <c r="M30" s="470"/>
      <c r="N30" s="782"/>
      <c r="O30" s="469"/>
      <c r="P30" s="470"/>
      <c r="Q30" s="782"/>
      <c r="R30" s="469"/>
      <c r="S30" s="470"/>
      <c r="T30" s="782"/>
      <c r="U30" s="469"/>
      <c r="V30" s="470"/>
    </row>
    <row r="31" spans="1:22" ht="26.4" hidden="1" x14ac:dyDescent="0.25">
      <c r="A31" s="787"/>
      <c r="B31" s="779" t="s">
        <v>440</v>
      </c>
      <c r="C31" s="784" t="s">
        <v>441</v>
      </c>
      <c r="D31" s="786" t="s">
        <v>351</v>
      </c>
      <c r="E31" s="781"/>
      <c r="F31" s="468"/>
      <c r="G31" s="471">
        <f t="shared" si="0"/>
        <v>0</v>
      </c>
      <c r="H31" s="781"/>
      <c r="I31" s="468"/>
      <c r="J31" s="518">
        <f t="shared" si="1"/>
        <v>0</v>
      </c>
      <c r="K31" s="782"/>
      <c r="L31" s="469"/>
      <c r="M31" s="470"/>
      <c r="N31" s="782"/>
      <c r="O31" s="469"/>
      <c r="P31" s="470"/>
      <c r="Q31" s="782"/>
      <c r="R31" s="469"/>
      <c r="S31" s="470"/>
      <c r="T31" s="782"/>
      <c r="U31" s="469"/>
      <c r="V31" s="470"/>
    </row>
    <row r="32" spans="1:22" hidden="1" x14ac:dyDescent="0.25">
      <c r="A32" s="787" t="s">
        <v>442</v>
      </c>
      <c r="B32" s="779"/>
      <c r="C32" s="780" t="s">
        <v>443</v>
      </c>
      <c r="D32" s="786"/>
      <c r="E32" s="781"/>
      <c r="F32" s="468"/>
      <c r="G32" s="525"/>
      <c r="H32" s="781"/>
      <c r="I32" s="468"/>
      <c r="J32" s="526"/>
      <c r="K32" s="782"/>
      <c r="L32" s="469"/>
      <c r="M32" s="470"/>
      <c r="N32" s="782"/>
      <c r="O32" s="469"/>
      <c r="P32" s="470"/>
      <c r="Q32" s="782"/>
      <c r="R32" s="469"/>
      <c r="S32" s="470"/>
      <c r="T32" s="782"/>
      <c r="U32" s="469"/>
      <c r="V32" s="470"/>
    </row>
    <row r="33" spans="1:22" ht="15.6" hidden="1" x14ac:dyDescent="0.25">
      <c r="A33" s="787"/>
      <c r="B33" s="779" t="s">
        <v>444</v>
      </c>
      <c r="C33" s="783" t="s">
        <v>445</v>
      </c>
      <c r="D33" s="781" t="s">
        <v>60</v>
      </c>
      <c r="E33" s="781"/>
      <c r="F33" s="468"/>
      <c r="G33" s="471">
        <f>E33*F33</f>
        <v>0</v>
      </c>
      <c r="H33" s="781"/>
      <c r="I33" s="468"/>
      <c r="J33" s="518">
        <f>H33*I33</f>
        <v>0</v>
      </c>
      <c r="K33" s="782"/>
      <c r="L33" s="469"/>
      <c r="M33" s="470"/>
      <c r="N33" s="782"/>
      <c r="O33" s="469"/>
      <c r="P33" s="470"/>
      <c r="Q33" s="782"/>
      <c r="R33" s="469"/>
      <c r="S33" s="470"/>
      <c r="T33" s="782"/>
      <c r="U33" s="469"/>
      <c r="V33" s="470"/>
    </row>
    <row r="34" spans="1:22" ht="15.6" hidden="1" x14ac:dyDescent="0.25">
      <c r="A34" s="787"/>
      <c r="B34" s="779" t="s">
        <v>446</v>
      </c>
      <c r="C34" s="784" t="s">
        <v>447</v>
      </c>
      <c r="D34" s="781" t="s">
        <v>60</v>
      </c>
      <c r="E34" s="781"/>
      <c r="F34" s="468"/>
      <c r="G34" s="471">
        <f>E34*F34</f>
        <v>0</v>
      </c>
      <c r="H34" s="781"/>
      <c r="I34" s="468"/>
      <c r="J34" s="518">
        <f>H34*I34</f>
        <v>0</v>
      </c>
      <c r="K34" s="782"/>
      <c r="L34" s="469"/>
      <c r="M34" s="470"/>
      <c r="N34" s="782"/>
      <c r="O34" s="469"/>
      <c r="P34" s="470"/>
      <c r="Q34" s="782"/>
      <c r="R34" s="469"/>
      <c r="S34" s="470"/>
      <c r="T34" s="782"/>
      <c r="U34" s="469"/>
      <c r="V34" s="470"/>
    </row>
    <row r="35" spans="1:22" hidden="1" x14ac:dyDescent="0.25">
      <c r="A35" s="787" t="s">
        <v>448</v>
      </c>
      <c r="B35" s="779"/>
      <c r="C35" s="791" t="s">
        <v>449</v>
      </c>
      <c r="D35" s="786"/>
      <c r="E35" s="781"/>
      <c r="F35" s="468"/>
      <c r="G35" s="525"/>
      <c r="H35" s="781"/>
      <c r="I35" s="468"/>
      <c r="J35" s="526"/>
      <c r="K35" s="782"/>
      <c r="L35" s="469"/>
      <c r="M35" s="470"/>
      <c r="N35" s="782"/>
      <c r="O35" s="469"/>
      <c r="P35" s="470"/>
      <c r="Q35" s="782"/>
      <c r="R35" s="469"/>
      <c r="S35" s="470"/>
      <c r="T35" s="782"/>
      <c r="U35" s="469"/>
      <c r="V35" s="470"/>
    </row>
    <row r="36" spans="1:22" ht="26.4" hidden="1" x14ac:dyDescent="0.25">
      <c r="A36" s="787"/>
      <c r="B36" s="779" t="s">
        <v>450</v>
      </c>
      <c r="C36" s="792" t="s">
        <v>451</v>
      </c>
      <c r="D36" s="781" t="s">
        <v>68</v>
      </c>
      <c r="E36" s="781" t="s">
        <v>69</v>
      </c>
      <c r="F36" s="468" t="s">
        <v>70</v>
      </c>
      <c r="G36" s="525"/>
      <c r="H36" s="781" t="s">
        <v>69</v>
      </c>
      <c r="I36" s="468" t="s">
        <v>70</v>
      </c>
      <c r="J36" s="526"/>
      <c r="K36" s="782"/>
      <c r="L36" s="469"/>
      <c r="M36" s="470"/>
      <c r="N36" s="782"/>
      <c r="O36" s="469"/>
      <c r="P36" s="470"/>
      <c r="Q36" s="782"/>
      <c r="R36" s="469"/>
      <c r="S36" s="470"/>
      <c r="T36" s="782"/>
      <c r="U36" s="469"/>
      <c r="V36" s="470"/>
    </row>
    <row r="37" spans="1:22" ht="26.4" hidden="1" x14ac:dyDescent="0.25">
      <c r="A37" s="787"/>
      <c r="B37" s="779" t="s">
        <v>452</v>
      </c>
      <c r="C37" s="784" t="s">
        <v>453</v>
      </c>
      <c r="D37" s="781" t="s">
        <v>73</v>
      </c>
      <c r="E37" s="468">
        <f>J36</f>
        <v>0</v>
      </c>
      <c r="F37" s="755"/>
      <c r="G37" s="471">
        <f>F37*E37</f>
        <v>0</v>
      </c>
      <c r="H37" s="468">
        <f>P36</f>
        <v>0</v>
      </c>
      <c r="I37" s="755"/>
      <c r="J37" s="518">
        <f>I37*H37</f>
        <v>0</v>
      </c>
      <c r="K37" s="469"/>
      <c r="L37" s="615"/>
      <c r="M37" s="470"/>
      <c r="N37" s="469"/>
      <c r="O37" s="615"/>
      <c r="P37" s="470"/>
      <c r="Q37" s="469"/>
      <c r="R37" s="615"/>
      <c r="S37" s="470"/>
      <c r="T37" s="469"/>
      <c r="U37" s="615"/>
      <c r="V37" s="470"/>
    </row>
    <row r="38" spans="1:22" ht="26.4" x14ac:dyDescent="0.25">
      <c r="A38" s="787"/>
      <c r="B38" s="793" t="s">
        <v>89</v>
      </c>
      <c r="C38" s="14" t="s">
        <v>5458</v>
      </c>
      <c r="D38" s="10" t="s">
        <v>73</v>
      </c>
      <c r="E38" s="468">
        <f>G37</f>
        <v>0</v>
      </c>
      <c r="F38" s="619">
        <v>0.05</v>
      </c>
      <c r="G38" s="471">
        <f>E38*F38</f>
        <v>0</v>
      </c>
      <c r="H38" s="468">
        <f>+J21</f>
        <v>180000</v>
      </c>
      <c r="I38" s="641"/>
      <c r="J38" s="526">
        <f>+H38*I38</f>
        <v>0</v>
      </c>
      <c r="K38" s="794"/>
      <c r="L38" s="16"/>
      <c r="M38" s="470"/>
      <c r="N38" s="794"/>
      <c r="O38" s="16"/>
      <c r="P38" s="470"/>
      <c r="Q38" s="794"/>
      <c r="R38" s="16"/>
      <c r="S38" s="470"/>
      <c r="T38" s="794"/>
      <c r="U38" s="16"/>
      <c r="V38" s="470"/>
    </row>
    <row r="39" spans="1:22" x14ac:dyDescent="0.25">
      <c r="A39" s="622"/>
      <c r="B39" s="623"/>
      <c r="C39" s="14"/>
      <c r="D39" s="10"/>
      <c r="E39" s="616"/>
      <c r="F39" s="616"/>
      <c r="G39" s="525"/>
      <c r="H39" s="616"/>
      <c r="I39" s="616"/>
      <c r="J39" s="526"/>
      <c r="K39" s="16"/>
      <c r="L39" s="16"/>
      <c r="M39" s="470"/>
      <c r="N39" s="16"/>
      <c r="O39" s="16"/>
      <c r="P39" s="470"/>
      <c r="Q39" s="16"/>
      <c r="R39" s="16"/>
      <c r="S39" s="470"/>
      <c r="T39" s="16"/>
      <c r="U39" s="16"/>
      <c r="V39" s="470"/>
    </row>
    <row r="40" spans="1:22" ht="13.8" thickBot="1" x14ac:dyDescent="0.3">
      <c r="A40" s="766"/>
      <c r="B40" s="767"/>
      <c r="C40" s="795"/>
      <c r="D40" s="660"/>
      <c r="E40" s="661"/>
      <c r="F40" s="661"/>
      <c r="G40" s="529"/>
      <c r="H40" s="661"/>
      <c r="I40" s="661"/>
      <c r="J40" s="528"/>
      <c r="K40" s="16"/>
      <c r="L40" s="16"/>
      <c r="M40" s="470"/>
      <c r="N40" s="16"/>
      <c r="O40" s="16"/>
      <c r="P40" s="470"/>
      <c r="Q40" s="16"/>
      <c r="R40" s="16"/>
      <c r="S40" s="470"/>
      <c r="T40" s="16"/>
      <c r="U40" s="16"/>
      <c r="V40" s="470"/>
    </row>
    <row r="41" spans="1:22" ht="13.8" thickBot="1" x14ac:dyDescent="0.3">
      <c r="A41" s="635" t="s">
        <v>131</v>
      </c>
      <c r="B41" s="636"/>
      <c r="C41" s="638"/>
      <c r="D41" s="593"/>
      <c r="E41" s="639"/>
      <c r="F41" s="639"/>
      <c r="G41" s="473">
        <f>SUM(G6:G40)</f>
        <v>245750</v>
      </c>
      <c r="H41" s="639"/>
      <c r="I41" s="639"/>
      <c r="J41" s="474">
        <f>SUM(J6:J40)</f>
        <v>180000</v>
      </c>
      <c r="K41" s="16"/>
      <c r="L41" s="16"/>
      <c r="M41" s="470"/>
      <c r="N41" s="16"/>
      <c r="O41" s="16"/>
      <c r="P41" s="470"/>
      <c r="Q41" s="16"/>
      <c r="R41" s="16"/>
      <c r="S41" s="470"/>
      <c r="T41" s="16"/>
      <c r="U41" s="16"/>
      <c r="V41" s="470"/>
    </row>
    <row r="42" spans="1:22" x14ac:dyDescent="0.25">
      <c r="D42" s="769"/>
    </row>
    <row r="1048458" spans="4:4" x14ac:dyDescent="0.25">
      <c r="D1048458" s="10"/>
    </row>
  </sheetData>
  <sheetProtection algorithmName="SHA-512" hashValue="tSxJPoK9yt/7/A/xy6EcBLEO+CplmppVd/wgO0Qy6bqyVNc/GxX8uhe86j6tnbizh8wT+8ooadbRpXySAWjcEA==" saltValue="OwizrAl9YkH5Z98RSjEpbw=="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6" orientation="portrait" r:id="rId1"/>
  <headerFooter>
    <oddFooter>&amp;LContract
Part C2: Pricing Data
Tender No: BFIA8202/2026/RFP&amp;RC2.2
Bill of Quantities</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28A7-F5DF-4B7D-A4B2-1F6496C48E77}">
  <dimension ref="A1:H1048294"/>
  <sheetViews>
    <sheetView view="pageBreakPreview" zoomScaleNormal="100" zoomScaleSheetLayoutView="100" workbookViewId="0">
      <selection activeCell="H16" sqref="H16"/>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3888</v>
      </c>
      <c r="B1" s="37"/>
      <c r="C1" s="37"/>
      <c r="D1" s="1082" t="s">
        <v>3889</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3890</v>
      </c>
      <c r="B5" s="125"/>
      <c r="C5" s="72" t="s">
        <v>3891</v>
      </c>
      <c r="D5" s="15"/>
      <c r="E5" s="15"/>
      <c r="F5" s="124"/>
      <c r="G5" s="123"/>
    </row>
    <row r="6" spans="1:8" x14ac:dyDescent="0.25">
      <c r="A6" s="125"/>
      <c r="B6" s="125" t="s">
        <v>3892</v>
      </c>
      <c r="C6" s="73" t="s">
        <v>3893</v>
      </c>
      <c r="D6" s="148" t="s">
        <v>3293</v>
      </c>
      <c r="E6" s="105"/>
      <c r="F6" s="120"/>
      <c r="G6" s="123">
        <f>E6*F6</f>
        <v>0</v>
      </c>
    </row>
    <row r="7" spans="1:8" x14ac:dyDescent="0.25">
      <c r="A7" s="125"/>
      <c r="B7" s="125" t="s">
        <v>3894</v>
      </c>
      <c r="C7" s="53" t="s">
        <v>3895</v>
      </c>
      <c r="D7" s="148" t="s">
        <v>3293</v>
      </c>
      <c r="E7" s="105"/>
      <c r="F7" s="120"/>
      <c r="G7" s="123">
        <f>E7*F7</f>
        <v>0</v>
      </c>
    </row>
    <row r="8" spans="1:8" x14ac:dyDescent="0.25">
      <c r="A8" s="125"/>
      <c r="B8" s="125" t="s">
        <v>3896</v>
      </c>
      <c r="C8" s="73" t="s">
        <v>3897</v>
      </c>
      <c r="D8" s="148" t="s">
        <v>3293</v>
      </c>
      <c r="E8" s="105"/>
      <c r="F8" s="120"/>
      <c r="G8" s="123">
        <f>E8*F8</f>
        <v>0</v>
      </c>
    </row>
    <row r="9" spans="1:8" x14ac:dyDescent="0.25">
      <c r="A9" s="125" t="s">
        <v>3898</v>
      </c>
      <c r="B9" s="125"/>
      <c r="C9" s="72" t="s">
        <v>3297</v>
      </c>
      <c r="D9" s="15"/>
      <c r="E9" s="15"/>
      <c r="F9" s="124"/>
      <c r="G9" s="123"/>
    </row>
    <row r="10" spans="1:8" x14ac:dyDescent="0.25">
      <c r="A10" s="125"/>
      <c r="B10" s="125" t="s">
        <v>3899</v>
      </c>
      <c r="C10" s="73" t="s">
        <v>3299</v>
      </c>
      <c r="D10" s="148" t="s">
        <v>3300</v>
      </c>
      <c r="E10" s="105"/>
      <c r="F10" s="120"/>
      <c r="G10" s="123">
        <f>E10*F10</f>
        <v>0</v>
      </c>
    </row>
    <row r="11" spans="1:8" x14ac:dyDescent="0.25">
      <c r="A11" s="125"/>
      <c r="B11" s="125" t="s">
        <v>3900</v>
      </c>
      <c r="C11" s="73" t="s">
        <v>3901</v>
      </c>
      <c r="D11" s="148" t="s">
        <v>3300</v>
      </c>
      <c r="E11" s="105"/>
      <c r="F11" s="120"/>
      <c r="G11" s="123">
        <f>E11*F11</f>
        <v>0</v>
      </c>
    </row>
    <row r="12" spans="1:8" x14ac:dyDescent="0.25">
      <c r="A12" s="125"/>
      <c r="B12" s="125" t="s">
        <v>3902</v>
      </c>
      <c r="C12" s="53" t="s">
        <v>3302</v>
      </c>
      <c r="D12" s="148" t="s">
        <v>3300</v>
      </c>
      <c r="E12" s="105"/>
      <c r="F12" s="120"/>
      <c r="G12" s="123">
        <f>E12*F12</f>
        <v>0</v>
      </c>
    </row>
    <row r="13" spans="1:8" x14ac:dyDescent="0.25">
      <c r="A13" s="125"/>
      <c r="B13" s="125" t="s">
        <v>3903</v>
      </c>
      <c r="C13" s="73" t="s">
        <v>3904</v>
      </c>
      <c r="D13" s="148" t="s">
        <v>3300</v>
      </c>
      <c r="E13" s="105"/>
      <c r="F13" s="120"/>
      <c r="G13" s="123">
        <f>E13*F13</f>
        <v>0</v>
      </c>
    </row>
    <row r="14" spans="1:8" ht="26.4" x14ac:dyDescent="0.25">
      <c r="A14" s="125" t="s">
        <v>3905</v>
      </c>
      <c r="B14" s="125"/>
      <c r="C14" s="72" t="s">
        <v>3906</v>
      </c>
      <c r="D14" s="148" t="s">
        <v>3300</v>
      </c>
      <c r="E14" s="105"/>
      <c r="F14" s="120"/>
      <c r="G14" s="123">
        <f>E14*F14</f>
        <v>0</v>
      </c>
    </row>
    <row r="15" spans="1:8" x14ac:dyDescent="0.25">
      <c r="A15" s="125"/>
      <c r="B15" s="125"/>
      <c r="C15" s="72"/>
      <c r="D15" s="15"/>
      <c r="E15" s="15"/>
      <c r="F15" s="124"/>
      <c r="G15" s="123"/>
    </row>
    <row r="16" spans="1:8" x14ac:dyDescent="0.25">
      <c r="A16" s="125"/>
      <c r="B16" s="125"/>
      <c r="C16" s="73"/>
      <c r="D16" s="15"/>
      <c r="E16" s="15"/>
      <c r="F16" s="124"/>
      <c r="G16" s="123"/>
      <c r="H16" s="210" t="s">
        <v>130</v>
      </c>
    </row>
    <row r="17" spans="1:7" x14ac:dyDescent="0.25">
      <c r="A17" s="161"/>
      <c r="B17" s="161"/>
      <c r="C17" s="162"/>
      <c r="D17" s="159"/>
      <c r="E17" s="147"/>
      <c r="F17" s="171"/>
      <c r="G17" s="170"/>
    </row>
    <row r="18" spans="1:7" x14ac:dyDescent="0.25">
      <c r="A18" s="111" t="s">
        <v>131</v>
      </c>
      <c r="B18" s="111"/>
      <c r="C18" s="111"/>
      <c r="D18" s="166"/>
      <c r="E18" s="118"/>
      <c r="F18" s="130"/>
      <c r="G18" s="112">
        <f>SUM(G5:G17)</f>
        <v>0</v>
      </c>
    </row>
    <row r="19" spans="1:7" x14ac:dyDescent="0.25">
      <c r="D19" s="156"/>
    </row>
    <row r="1048294" spans="4:4" x14ac:dyDescent="0.25">
      <c r="D104829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5D91-C3DF-43A1-AFD3-0A51AED1D1F6}">
  <dimension ref="A1:H1048296"/>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3907</v>
      </c>
      <c r="B1" s="1082" t="str">
        <f>'C14.9'!B1</f>
        <v>ACSA - BFIA 8202/2026  
FOR: CONTRACTOR APPOINTMENT FOR THE CONSTRUCTION OF UNDERGROUND MAIN WATER LINE AND REHABILITATION OF SERVICE ROADS AT BRAM FISCHER INTERNATIONAL AIRPORT FOR A PERIOD OF 12 MONTHS</v>
      </c>
      <c r="C1" s="1082"/>
      <c r="D1" s="1082" t="s">
        <v>3908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hidden="1" x14ac:dyDescent="0.25">
      <c r="A5" s="125" t="s">
        <v>3909</v>
      </c>
      <c r="B5" s="125"/>
      <c r="C5" s="72" t="s">
        <v>3910</v>
      </c>
      <c r="D5" s="15"/>
      <c r="E5" s="15"/>
      <c r="F5" s="15"/>
      <c r="G5" s="123"/>
    </row>
    <row r="6" spans="1:8" hidden="1" x14ac:dyDescent="0.25">
      <c r="A6" s="125"/>
      <c r="B6" s="125" t="s">
        <v>3911</v>
      </c>
      <c r="C6" s="216" t="s">
        <v>3912</v>
      </c>
      <c r="D6" s="105" t="s">
        <v>351</v>
      </c>
      <c r="E6" s="105"/>
      <c r="F6" s="120"/>
      <c r="G6" s="123">
        <f>E6*F6</f>
        <v>0</v>
      </c>
      <c r="H6" s="193" t="s">
        <v>36</v>
      </c>
    </row>
    <row r="7" spans="1:8" ht="52.8" hidden="1" x14ac:dyDescent="0.25">
      <c r="A7" s="125"/>
      <c r="B7" s="125" t="s">
        <v>3913</v>
      </c>
      <c r="C7" s="218" t="s">
        <v>3914</v>
      </c>
      <c r="D7" s="105" t="s">
        <v>41</v>
      </c>
      <c r="E7" s="15" t="s">
        <v>42</v>
      </c>
      <c r="F7" s="15" t="s">
        <v>43</v>
      </c>
      <c r="G7" s="121"/>
    </row>
    <row r="8" spans="1:8" hidden="1" x14ac:dyDescent="0.25">
      <c r="A8" s="125" t="s">
        <v>3915</v>
      </c>
      <c r="B8" s="125"/>
      <c r="C8" s="185" t="s">
        <v>3916</v>
      </c>
      <c r="D8" s="132"/>
      <c r="E8" s="15"/>
      <c r="F8" s="15"/>
      <c r="G8" s="123"/>
    </row>
    <row r="9" spans="1:8" hidden="1" x14ac:dyDescent="0.25">
      <c r="A9" s="125"/>
      <c r="B9" s="125" t="s">
        <v>3917</v>
      </c>
      <c r="C9" s="216" t="s">
        <v>3918</v>
      </c>
      <c r="D9" s="105" t="s">
        <v>0</v>
      </c>
      <c r="E9" s="105"/>
      <c r="F9" s="120"/>
      <c r="G9" s="123">
        <f>E9*F9</f>
        <v>0</v>
      </c>
      <c r="H9" s="193" t="s">
        <v>36</v>
      </c>
    </row>
    <row r="10" spans="1:8" hidden="1" x14ac:dyDescent="0.25">
      <c r="A10" s="125"/>
      <c r="B10" s="125" t="s">
        <v>3919</v>
      </c>
      <c r="C10" s="216" t="s">
        <v>3920</v>
      </c>
      <c r="D10" s="105" t="s">
        <v>351</v>
      </c>
      <c r="E10" s="105"/>
      <c r="F10" s="120"/>
      <c r="G10" s="123">
        <f>E10*F10</f>
        <v>0</v>
      </c>
      <c r="H10" s="193" t="s">
        <v>36</v>
      </c>
    </row>
    <row r="11" spans="1:8" ht="15.6" x14ac:dyDescent="0.25">
      <c r="A11" s="125" t="s">
        <v>3921</v>
      </c>
      <c r="B11" s="125"/>
      <c r="C11" s="185" t="s">
        <v>3922</v>
      </c>
      <c r="D11" s="105" t="s">
        <v>454</v>
      </c>
      <c r="E11" s="105">
        <v>200</v>
      </c>
      <c r="F11" s="228">
        <v>550</v>
      </c>
      <c r="G11" s="123">
        <f>E11*F11</f>
        <v>110000</v>
      </c>
      <c r="H11" s="193" t="s">
        <v>36</v>
      </c>
    </row>
    <row r="12" spans="1:8" hidden="1" x14ac:dyDescent="0.25">
      <c r="A12" s="125" t="s">
        <v>3923</v>
      </c>
      <c r="B12" s="125"/>
      <c r="C12" s="185" t="s">
        <v>3924</v>
      </c>
      <c r="D12" s="105" t="s">
        <v>351</v>
      </c>
      <c r="E12" s="105"/>
      <c r="F12" s="120"/>
      <c r="G12" s="123">
        <f>E12*F12</f>
        <v>0</v>
      </c>
      <c r="H12" s="193" t="s">
        <v>36</v>
      </c>
    </row>
    <row r="13" spans="1:8" hidden="1" x14ac:dyDescent="0.25">
      <c r="A13" s="125" t="s">
        <v>3925</v>
      </c>
      <c r="B13" s="125"/>
      <c r="C13" s="185" t="s">
        <v>3926</v>
      </c>
      <c r="D13" s="15"/>
      <c r="E13" s="15"/>
      <c r="F13" s="15"/>
      <c r="G13" s="123"/>
    </row>
    <row r="14" spans="1:8" ht="26.4" hidden="1" x14ac:dyDescent="0.25">
      <c r="A14" s="125"/>
      <c r="B14" s="125" t="s">
        <v>3927</v>
      </c>
      <c r="C14" s="216" t="s">
        <v>3928</v>
      </c>
      <c r="D14" s="137" t="s">
        <v>127</v>
      </c>
      <c r="E14" s="15" t="s">
        <v>128</v>
      </c>
      <c r="F14" s="15" t="s">
        <v>129</v>
      </c>
      <c r="G14" s="121"/>
    </row>
    <row r="15" spans="1:8" ht="26.4" hidden="1" x14ac:dyDescent="0.25">
      <c r="A15" s="125"/>
      <c r="B15" s="125" t="s">
        <v>3929</v>
      </c>
      <c r="C15" s="216" t="s">
        <v>3930</v>
      </c>
      <c r="D15" s="137" t="s">
        <v>73</v>
      </c>
      <c r="E15" s="124">
        <f>G14</f>
        <v>0</v>
      </c>
      <c r="F15" s="127"/>
      <c r="G15" s="123">
        <f>E15*F15</f>
        <v>0</v>
      </c>
    </row>
    <row r="16" spans="1:8" ht="26.4" hidden="1" x14ac:dyDescent="0.25">
      <c r="A16" s="125" t="s">
        <v>3931</v>
      </c>
      <c r="B16" s="125"/>
      <c r="C16" s="185" t="s">
        <v>3932</v>
      </c>
      <c r="D16" s="105" t="s">
        <v>351</v>
      </c>
      <c r="E16" s="105"/>
      <c r="F16" s="120"/>
      <c r="G16" s="123">
        <f>E16*F16</f>
        <v>0</v>
      </c>
      <c r="H16" s="193" t="s">
        <v>36</v>
      </c>
    </row>
    <row r="17" spans="1:8" x14ac:dyDescent="0.25">
      <c r="A17" s="125"/>
      <c r="B17" s="125"/>
      <c r="C17" s="72"/>
      <c r="D17" s="15"/>
      <c r="E17" s="15"/>
      <c r="F17" s="15"/>
      <c r="G17" s="123"/>
    </row>
    <row r="18" spans="1:8" x14ac:dyDescent="0.25">
      <c r="A18" s="161"/>
      <c r="B18" s="161"/>
      <c r="C18" s="162"/>
      <c r="D18" s="80"/>
      <c r="E18" s="147"/>
      <c r="F18" s="147"/>
      <c r="G18" s="170"/>
      <c r="H18" s="210" t="s">
        <v>130</v>
      </c>
    </row>
    <row r="19" spans="1:8" x14ac:dyDescent="0.25">
      <c r="A19" s="161"/>
      <c r="B19" s="161"/>
      <c r="C19" s="162"/>
      <c r="D19" s="81"/>
      <c r="E19" s="147"/>
      <c r="F19" s="147"/>
      <c r="G19" s="170"/>
    </row>
    <row r="20" spans="1:8" x14ac:dyDescent="0.25">
      <c r="A20" s="111" t="s">
        <v>131</v>
      </c>
      <c r="B20" s="111"/>
      <c r="C20" s="111"/>
      <c r="D20"/>
      <c r="E20" s="118"/>
      <c r="F20" s="118"/>
      <c r="G20" s="112"/>
    </row>
    <row r="21" spans="1:8" x14ac:dyDescent="0.25">
      <c r="D21" s="156"/>
    </row>
    <row r="1048296" spans="4:4" x14ac:dyDescent="0.25">
      <c r="D1048296" s="48"/>
    </row>
  </sheetData>
  <mergeCells count="2">
    <mergeCell ref="D1:G1"/>
    <mergeCell ref="B1:C1"/>
  </mergeCells>
  <pageMargins left="0.75" right="0.75" top="1" bottom="1" header="0.5" footer="0.5"/>
  <pageSetup paperSize="9" scale="5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220A-2738-4FCC-9238-C4D871E52B7D}">
  <dimension ref="A1:I1048322"/>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3933</v>
      </c>
      <c r="B1" s="1082" t="str">
        <f>'[1]C1.2'!B1</f>
        <v>SANRAL P.004-056-2022/1: 
FOR: FLOOD REPAIRS OF THE TETE RIVER BRIDGE AND ROAD PAVEMENT ON PROVINCIAL ROUTE R102 IN SHAKASKRAAL</v>
      </c>
      <c r="C1" s="1082"/>
      <c r="D1" s="1082"/>
      <c r="E1" s="1082" t="s">
        <v>3934</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3"/>
      <c r="H3" s="65"/>
    </row>
    <row r="4" spans="1:9" x14ac:dyDescent="0.25">
      <c r="A4" s="125"/>
      <c r="B4" s="125"/>
      <c r="C4" s="126"/>
      <c r="D4" s="56"/>
      <c r="E4" s="164"/>
      <c r="F4" s="164"/>
      <c r="G4" s="164"/>
      <c r="H4" s="170"/>
    </row>
    <row r="5" spans="1:9" hidden="1" x14ac:dyDescent="0.25">
      <c r="A5" s="146" t="s">
        <v>3935</v>
      </c>
      <c r="B5" s="146"/>
      <c r="C5" s="172"/>
      <c r="D5" s="173" t="s">
        <v>3936</v>
      </c>
      <c r="E5" s="105"/>
      <c r="F5" s="105"/>
      <c r="G5" s="105"/>
      <c r="H5" s="123"/>
    </row>
    <row r="6" spans="1:9" hidden="1" x14ac:dyDescent="0.25">
      <c r="A6" s="125"/>
      <c r="B6" s="125" t="s">
        <v>3937</v>
      </c>
      <c r="C6" s="126"/>
      <c r="D6" s="216" t="s">
        <v>3938</v>
      </c>
      <c r="E6" s="105" t="s">
        <v>0</v>
      </c>
      <c r="F6" s="105"/>
      <c r="G6" s="105"/>
      <c r="H6" s="123">
        <f>F6*G6</f>
        <v>0</v>
      </c>
      <c r="I6" s="193" t="s">
        <v>36</v>
      </c>
    </row>
    <row r="7" spans="1:9" hidden="1" x14ac:dyDescent="0.25">
      <c r="A7" s="125"/>
      <c r="B7" s="125" t="s">
        <v>3939</v>
      </c>
      <c r="C7" s="126"/>
      <c r="D7" s="216" t="s">
        <v>3940</v>
      </c>
      <c r="E7" s="105" t="s">
        <v>351</v>
      </c>
      <c r="F7" s="105"/>
      <c r="G7" s="105"/>
      <c r="H7" s="123">
        <f>F7*G7</f>
        <v>0</v>
      </c>
      <c r="I7" s="193" t="s">
        <v>36</v>
      </c>
    </row>
    <row r="8" spans="1:9" x14ac:dyDescent="0.25">
      <c r="A8" s="125" t="s">
        <v>3941</v>
      </c>
      <c r="B8" s="125"/>
      <c r="C8" s="126"/>
      <c r="D8" s="72" t="s">
        <v>3942</v>
      </c>
      <c r="E8" s="132"/>
      <c r="F8" s="15"/>
      <c r="G8" s="15"/>
      <c r="H8" s="123"/>
    </row>
    <row r="9" spans="1:9" ht="15.6" x14ac:dyDescent="0.25">
      <c r="A9" s="125"/>
      <c r="B9" s="125" t="s">
        <v>3943</v>
      </c>
      <c r="C9" s="126"/>
      <c r="D9" s="216" t="s">
        <v>3944</v>
      </c>
      <c r="E9" s="105" t="s">
        <v>454</v>
      </c>
      <c r="F9" s="105">
        <v>5</v>
      </c>
      <c r="G9" s="228">
        <v>375</v>
      </c>
      <c r="H9" s="123">
        <f>F9*G9</f>
        <v>1875</v>
      </c>
      <c r="I9" s="193" t="s">
        <v>36</v>
      </c>
    </row>
    <row r="10" spans="1:9" ht="26.4" hidden="1" x14ac:dyDescent="0.25">
      <c r="A10" s="125"/>
      <c r="B10" s="125" t="s">
        <v>3945</v>
      </c>
      <c r="C10" s="126"/>
      <c r="D10" s="216" t="s">
        <v>3946</v>
      </c>
      <c r="E10" s="105" t="s">
        <v>0</v>
      </c>
      <c r="F10" s="105"/>
      <c r="G10" s="105"/>
      <c r="H10" s="123">
        <f>F10*G10</f>
        <v>0</v>
      </c>
      <c r="I10" s="193" t="s">
        <v>36</v>
      </c>
    </row>
    <row r="11" spans="1:9" hidden="1" x14ac:dyDescent="0.25">
      <c r="A11" s="125" t="s">
        <v>3947</v>
      </c>
      <c r="B11" s="125"/>
      <c r="C11" s="126"/>
      <c r="D11" s="72" t="s">
        <v>3948</v>
      </c>
      <c r="E11" s="132"/>
      <c r="F11" s="15"/>
      <c r="G11" s="15"/>
      <c r="H11" s="123"/>
    </row>
    <row r="12" spans="1:9" ht="26.4" hidden="1" x14ac:dyDescent="0.25">
      <c r="A12" s="125"/>
      <c r="B12" s="125" t="s">
        <v>3949</v>
      </c>
      <c r="C12" s="126"/>
      <c r="D12" s="216" t="s">
        <v>3950</v>
      </c>
      <c r="E12" s="105" t="s">
        <v>454</v>
      </c>
      <c r="F12" s="105"/>
      <c r="G12" s="105"/>
      <c r="H12" s="123">
        <f>F12*G12</f>
        <v>0</v>
      </c>
      <c r="I12" s="193" t="s">
        <v>36</v>
      </c>
    </row>
    <row r="13" spans="1:9" ht="26.4" hidden="1" x14ac:dyDescent="0.25">
      <c r="A13" s="125"/>
      <c r="B13" s="125" t="s">
        <v>3951</v>
      </c>
      <c r="C13" s="126"/>
      <c r="D13" s="216" t="s">
        <v>3952</v>
      </c>
      <c r="E13" s="105" t="s">
        <v>0</v>
      </c>
      <c r="F13" s="105"/>
      <c r="G13" s="105"/>
      <c r="H13" s="123">
        <f>F13*G13</f>
        <v>0</v>
      </c>
      <c r="I13" s="193" t="s">
        <v>36</v>
      </c>
    </row>
    <row r="14" spans="1:9" hidden="1" x14ac:dyDescent="0.25">
      <c r="A14" s="125" t="s">
        <v>3953</v>
      </c>
      <c r="B14" s="125"/>
      <c r="C14" s="126"/>
      <c r="D14" s="72" t="s">
        <v>3954</v>
      </c>
      <c r="E14" s="15"/>
      <c r="F14" s="15"/>
      <c r="G14" s="15"/>
      <c r="H14" s="123"/>
    </row>
    <row r="15" spans="1:9" ht="36.75" hidden="1" customHeight="1" x14ac:dyDescent="0.25">
      <c r="A15" s="125"/>
      <c r="B15" s="125" t="s">
        <v>3955</v>
      </c>
      <c r="C15" s="126"/>
      <c r="D15" s="216" t="s">
        <v>3956</v>
      </c>
      <c r="E15" s="105" t="s">
        <v>0</v>
      </c>
      <c r="F15" s="105"/>
      <c r="G15" s="105"/>
      <c r="H15" s="123">
        <f>F15*G15</f>
        <v>0</v>
      </c>
      <c r="I15" s="193" t="s">
        <v>36</v>
      </c>
    </row>
    <row r="16" spans="1:9" ht="26.4" hidden="1" x14ac:dyDescent="0.25">
      <c r="A16" s="125"/>
      <c r="B16" s="125" t="s">
        <v>3957</v>
      </c>
      <c r="C16" s="126"/>
      <c r="D16" s="216" t="s">
        <v>3958</v>
      </c>
      <c r="E16" s="105" t="s">
        <v>0</v>
      </c>
      <c r="F16" s="105"/>
      <c r="G16" s="105"/>
      <c r="H16" s="123">
        <f>F16*G16</f>
        <v>0</v>
      </c>
    </row>
    <row r="17" spans="1:9" ht="26.4" x14ac:dyDescent="0.25">
      <c r="A17" s="125" t="s">
        <v>3959</v>
      </c>
      <c r="B17" s="125"/>
      <c r="C17" s="126"/>
      <c r="D17" s="72" t="s">
        <v>3960</v>
      </c>
      <c r="E17" s="15"/>
      <c r="F17" s="15"/>
      <c r="G17" s="15"/>
      <c r="H17" s="123"/>
    </row>
    <row r="18" spans="1:9" hidden="1" x14ac:dyDescent="0.25">
      <c r="A18" s="125"/>
      <c r="B18" s="125" t="s">
        <v>3961</v>
      </c>
      <c r="C18" s="126"/>
      <c r="D18" s="73" t="s">
        <v>3962</v>
      </c>
      <c r="E18" s="132"/>
      <c r="F18" s="15"/>
      <c r="G18" s="15"/>
      <c r="H18" s="123"/>
    </row>
    <row r="19" spans="1:9" ht="26.4" hidden="1" x14ac:dyDescent="0.25">
      <c r="A19" s="125"/>
      <c r="B19" s="125"/>
      <c r="C19" s="126" t="s">
        <v>86</v>
      </c>
      <c r="D19" s="73" t="s">
        <v>3963</v>
      </c>
      <c r="E19" s="105" t="s">
        <v>0</v>
      </c>
      <c r="F19" s="105"/>
      <c r="G19" s="105"/>
      <c r="H19" s="123">
        <f>F19*G19</f>
        <v>0</v>
      </c>
      <c r="I19" s="193" t="s">
        <v>36</v>
      </c>
    </row>
    <row r="20" spans="1:9" ht="26.4" hidden="1" x14ac:dyDescent="0.25">
      <c r="A20" s="125"/>
      <c r="B20" s="125"/>
      <c r="C20" s="126" t="s">
        <v>89</v>
      </c>
      <c r="D20" s="73" t="s">
        <v>3963</v>
      </c>
      <c r="E20" s="105" t="s">
        <v>0</v>
      </c>
      <c r="F20" s="105"/>
      <c r="G20" s="105"/>
      <c r="H20" s="123">
        <f>F20*G20</f>
        <v>0</v>
      </c>
      <c r="I20" s="193" t="s">
        <v>36</v>
      </c>
    </row>
    <row r="21" spans="1:9" x14ac:dyDescent="0.25">
      <c r="A21" s="125"/>
      <c r="B21" s="125" t="s">
        <v>3964</v>
      </c>
      <c r="C21" s="126"/>
      <c r="D21" s="73" t="s">
        <v>3965</v>
      </c>
      <c r="E21" s="15"/>
      <c r="F21" s="15"/>
      <c r="G21" s="15"/>
      <c r="H21" s="123"/>
    </row>
    <row r="22" spans="1:9" x14ac:dyDescent="0.25">
      <c r="A22" s="125"/>
      <c r="B22" s="125"/>
      <c r="C22" s="126" t="s">
        <v>86</v>
      </c>
      <c r="D22" s="73" t="s">
        <v>3966</v>
      </c>
      <c r="E22" s="105" t="s">
        <v>0</v>
      </c>
      <c r="F22" s="105">
        <v>30</v>
      </c>
      <c r="G22" s="228">
        <v>1500</v>
      </c>
      <c r="H22" s="123">
        <f t="shared" ref="H22:H28" si="0">F22*G22</f>
        <v>45000</v>
      </c>
    </row>
    <row r="23" spans="1:9" hidden="1" x14ac:dyDescent="0.25">
      <c r="A23" s="125"/>
      <c r="B23" s="125"/>
      <c r="C23" s="126" t="s">
        <v>89</v>
      </c>
      <c r="D23" s="73" t="s">
        <v>3967</v>
      </c>
      <c r="E23" s="105" t="s">
        <v>0</v>
      </c>
      <c r="F23" s="105"/>
      <c r="G23" s="105"/>
      <c r="H23" s="123">
        <f t="shared" si="0"/>
        <v>0</v>
      </c>
    </row>
    <row r="24" spans="1:9" hidden="1" x14ac:dyDescent="0.25">
      <c r="A24" s="125"/>
      <c r="B24" s="125"/>
      <c r="C24" s="126" t="s">
        <v>17</v>
      </c>
      <c r="D24" s="73" t="s">
        <v>3968</v>
      </c>
      <c r="E24" s="105" t="s">
        <v>0</v>
      </c>
      <c r="F24" s="105"/>
      <c r="G24" s="105"/>
      <c r="H24" s="123">
        <f t="shared" si="0"/>
        <v>0</v>
      </c>
    </row>
    <row r="25" spans="1:9" hidden="1" x14ac:dyDescent="0.25">
      <c r="A25" s="125"/>
      <c r="B25" s="125"/>
      <c r="C25" s="126" t="s">
        <v>18</v>
      </c>
      <c r="D25" s="73" t="s">
        <v>3969</v>
      </c>
      <c r="E25" s="105" t="s">
        <v>0</v>
      </c>
      <c r="F25" s="105"/>
      <c r="G25" s="105"/>
      <c r="H25" s="123">
        <f t="shared" si="0"/>
        <v>0</v>
      </c>
    </row>
    <row r="26" spans="1:9" hidden="1" x14ac:dyDescent="0.25">
      <c r="A26" s="125"/>
      <c r="B26" s="125"/>
      <c r="C26" s="126" t="s">
        <v>19</v>
      </c>
      <c r="D26" s="73" t="s">
        <v>3970</v>
      </c>
      <c r="E26" s="105" t="s">
        <v>0</v>
      </c>
      <c r="F26" s="105"/>
      <c r="G26" s="105"/>
      <c r="H26" s="123">
        <f t="shared" si="0"/>
        <v>0</v>
      </c>
    </row>
    <row r="27" spans="1:9" hidden="1" x14ac:dyDescent="0.25">
      <c r="A27" s="125"/>
      <c r="B27" s="125"/>
      <c r="C27" s="126" t="s">
        <v>94</v>
      </c>
      <c r="D27" s="216" t="s">
        <v>3971</v>
      </c>
      <c r="E27" s="105" t="s">
        <v>0</v>
      </c>
      <c r="F27" s="105"/>
      <c r="G27" s="105"/>
      <c r="H27" s="123">
        <f t="shared" si="0"/>
        <v>0</v>
      </c>
      <c r="I27" s="193" t="s">
        <v>36</v>
      </c>
    </row>
    <row r="28" spans="1:9" ht="26.4" hidden="1" x14ac:dyDescent="0.25">
      <c r="A28" s="125"/>
      <c r="B28" s="125"/>
      <c r="C28" s="126" t="s">
        <v>100</v>
      </c>
      <c r="D28" s="73" t="s">
        <v>3972</v>
      </c>
      <c r="E28" s="137" t="s">
        <v>1202</v>
      </c>
      <c r="F28" s="105"/>
      <c r="G28" s="105"/>
      <c r="H28" s="123">
        <f t="shared" si="0"/>
        <v>0</v>
      </c>
    </row>
    <row r="29" spans="1:9" ht="52.8" hidden="1" x14ac:dyDescent="0.25">
      <c r="A29" s="125"/>
      <c r="B29" s="125" t="s">
        <v>3973</v>
      </c>
      <c r="C29" s="126"/>
      <c r="D29" s="73" t="s">
        <v>3974</v>
      </c>
      <c r="E29" s="105" t="s">
        <v>41</v>
      </c>
      <c r="F29" s="15" t="s">
        <v>42</v>
      </c>
      <c r="G29" s="15" t="s">
        <v>43</v>
      </c>
      <c r="H29" s="121"/>
    </row>
    <row r="30" spans="1:9" hidden="1" x14ac:dyDescent="0.25">
      <c r="A30" s="125" t="s">
        <v>3975</v>
      </c>
      <c r="B30" s="125"/>
      <c r="C30" s="126"/>
      <c r="D30" s="72" t="s">
        <v>3976</v>
      </c>
      <c r="E30" s="15"/>
      <c r="F30" s="15"/>
      <c r="G30" s="15"/>
      <c r="H30" s="123"/>
    </row>
    <row r="31" spans="1:9" hidden="1" x14ac:dyDescent="0.25">
      <c r="A31" s="125"/>
      <c r="B31" s="125" t="s">
        <v>3977</v>
      </c>
      <c r="C31" s="126"/>
      <c r="D31" s="216" t="s">
        <v>3978</v>
      </c>
      <c r="E31" s="105" t="s">
        <v>351</v>
      </c>
      <c r="F31" s="105"/>
      <c r="G31" s="105"/>
      <c r="H31" s="123">
        <f>F31*G31</f>
        <v>0</v>
      </c>
      <c r="I31" s="193" t="s">
        <v>36</v>
      </c>
    </row>
    <row r="32" spans="1:9" hidden="1" x14ac:dyDescent="0.25">
      <c r="A32" s="125"/>
      <c r="B32" s="125" t="s">
        <v>3979</v>
      </c>
      <c r="C32" s="126"/>
      <c r="D32" s="216" t="s">
        <v>3980</v>
      </c>
      <c r="E32" s="105" t="s">
        <v>351</v>
      </c>
      <c r="F32" s="105"/>
      <c r="G32" s="105"/>
      <c r="H32" s="123">
        <f>F32*G32</f>
        <v>0</v>
      </c>
      <c r="I32" s="193" t="s">
        <v>36</v>
      </c>
    </row>
    <row r="33" spans="1:9" ht="39.6" hidden="1" x14ac:dyDescent="0.25">
      <c r="A33" s="125" t="s">
        <v>3981</v>
      </c>
      <c r="B33" s="125"/>
      <c r="C33" s="126"/>
      <c r="D33" s="72" t="s">
        <v>3982</v>
      </c>
      <c r="E33" s="15"/>
      <c r="F33" s="15"/>
      <c r="G33" s="15"/>
      <c r="H33" s="123"/>
    </row>
    <row r="34" spans="1:9" hidden="1" x14ac:dyDescent="0.25">
      <c r="A34" s="125"/>
      <c r="B34" s="125" t="s">
        <v>3983</v>
      </c>
      <c r="C34" s="126"/>
      <c r="D34" s="216" t="s">
        <v>3978</v>
      </c>
      <c r="E34" s="105" t="s">
        <v>351</v>
      </c>
      <c r="F34" s="105"/>
      <c r="G34" s="105"/>
      <c r="H34" s="123">
        <f>F34*G34</f>
        <v>0</v>
      </c>
      <c r="I34" s="193" t="s">
        <v>36</v>
      </c>
    </row>
    <row r="35" spans="1:9" hidden="1" x14ac:dyDescent="0.25">
      <c r="A35" s="125"/>
      <c r="B35" s="125" t="s">
        <v>3984</v>
      </c>
      <c r="C35" s="126"/>
      <c r="D35" s="216" t="s">
        <v>3980</v>
      </c>
      <c r="E35" s="105" t="s">
        <v>351</v>
      </c>
      <c r="F35" s="105"/>
      <c r="G35" s="105"/>
      <c r="H35" s="123">
        <f>F35*G35</f>
        <v>0</v>
      </c>
      <c r="I35" s="193" t="s">
        <v>36</v>
      </c>
    </row>
    <row r="36" spans="1:9" ht="26.4" hidden="1" x14ac:dyDescent="0.25">
      <c r="A36" s="125" t="s">
        <v>3985</v>
      </c>
      <c r="B36" s="125"/>
      <c r="C36" s="126"/>
      <c r="D36" s="72" t="s">
        <v>3986</v>
      </c>
      <c r="E36" s="105" t="s">
        <v>351</v>
      </c>
      <c r="F36" s="105"/>
      <c r="G36" s="105"/>
      <c r="H36" s="123">
        <f>F36*G36</f>
        <v>0</v>
      </c>
    </row>
    <row r="37" spans="1:9" hidden="1" x14ac:dyDescent="0.25">
      <c r="A37" s="125" t="s">
        <v>3987</v>
      </c>
      <c r="B37" s="125"/>
      <c r="C37" s="126"/>
      <c r="D37" s="72" t="s">
        <v>3988</v>
      </c>
      <c r="E37" s="15"/>
      <c r="F37" s="15"/>
      <c r="G37" s="15"/>
      <c r="H37" s="123"/>
    </row>
    <row r="38" spans="1:9" ht="26.4" hidden="1" x14ac:dyDescent="0.25">
      <c r="A38" s="125"/>
      <c r="B38" s="125" t="s">
        <v>3989</v>
      </c>
      <c r="C38" s="126"/>
      <c r="D38" s="73" t="s">
        <v>3990</v>
      </c>
      <c r="E38" s="137" t="s">
        <v>127</v>
      </c>
      <c r="F38" s="15" t="s">
        <v>128</v>
      </c>
      <c r="G38" s="15" t="s">
        <v>129</v>
      </c>
      <c r="H38" s="121"/>
    </row>
    <row r="39" spans="1:9" ht="26.4" hidden="1" x14ac:dyDescent="0.25">
      <c r="A39" s="125"/>
      <c r="B39" s="125" t="s">
        <v>3991</v>
      </c>
      <c r="C39" s="126"/>
      <c r="D39" s="73" t="s">
        <v>3930</v>
      </c>
      <c r="E39" s="137" t="s">
        <v>73</v>
      </c>
      <c r="F39" s="124">
        <f>H38</f>
        <v>0</v>
      </c>
      <c r="G39" s="127"/>
      <c r="H39" s="123">
        <f>F39*G39</f>
        <v>0</v>
      </c>
    </row>
    <row r="40" spans="1:9" ht="26.4" hidden="1" x14ac:dyDescent="0.25">
      <c r="A40" s="125" t="s">
        <v>3992</v>
      </c>
      <c r="B40" s="125"/>
      <c r="C40" s="126"/>
      <c r="D40" s="72" t="s">
        <v>3993</v>
      </c>
      <c r="E40" s="15"/>
      <c r="F40" s="15"/>
      <c r="G40" s="15"/>
      <c r="H40" s="122"/>
    </row>
    <row r="41" spans="1:9" hidden="1" x14ac:dyDescent="0.25">
      <c r="A41" s="125"/>
      <c r="B41" s="125" t="s">
        <v>3994</v>
      </c>
      <c r="C41" s="126"/>
      <c r="D41" s="216" t="s">
        <v>3938</v>
      </c>
      <c r="E41" s="105" t="s">
        <v>0</v>
      </c>
      <c r="F41" s="105"/>
      <c r="G41" s="105"/>
      <c r="H41" s="123">
        <f>F41*G41</f>
        <v>0</v>
      </c>
      <c r="I41" s="193" t="s">
        <v>36</v>
      </c>
    </row>
    <row r="42" spans="1:9" hidden="1" x14ac:dyDescent="0.25">
      <c r="A42" s="125"/>
      <c r="B42" s="125" t="s">
        <v>3995</v>
      </c>
      <c r="C42" s="126"/>
      <c r="D42" s="216" t="s">
        <v>3940</v>
      </c>
      <c r="E42" s="105" t="s">
        <v>351</v>
      </c>
      <c r="F42" s="105"/>
      <c r="G42" s="105"/>
      <c r="H42" s="123">
        <f>F42*G42</f>
        <v>0</v>
      </c>
      <c r="I42" s="193" t="s">
        <v>36</v>
      </c>
    </row>
    <row r="43" spans="1:9" x14ac:dyDescent="0.25">
      <c r="A43" s="125"/>
      <c r="B43" s="125"/>
      <c r="C43" s="126"/>
      <c r="D43" s="104"/>
      <c r="E43" s="15"/>
      <c r="F43" s="15"/>
      <c r="G43" s="15"/>
      <c r="H43" s="123"/>
    </row>
    <row r="44" spans="1:9" x14ac:dyDescent="0.25">
      <c r="A44" s="161"/>
      <c r="B44" s="161"/>
      <c r="C44" s="164"/>
      <c r="D44" s="162"/>
      <c r="E44" s="165"/>
      <c r="F44" s="147"/>
      <c r="G44" s="147"/>
      <c r="H44" s="170"/>
      <c r="I44" s="210" t="s">
        <v>130</v>
      </c>
    </row>
    <row r="45" spans="1:9" x14ac:dyDescent="0.25">
      <c r="A45" s="161"/>
      <c r="B45" s="161"/>
      <c r="C45" s="164"/>
      <c r="D45" s="162"/>
      <c r="E45" s="159"/>
      <c r="F45" s="147"/>
      <c r="G45" s="147"/>
      <c r="H45" s="170"/>
    </row>
    <row r="46" spans="1:9" x14ac:dyDescent="0.25">
      <c r="A46" s="111" t="s">
        <v>131</v>
      </c>
      <c r="B46" s="111"/>
      <c r="C46" s="111"/>
      <c r="D46" s="111"/>
      <c r="E46" s="166"/>
      <c r="F46" s="118"/>
      <c r="G46" s="118"/>
      <c r="H46" s="112"/>
    </row>
    <row r="47" spans="1:9" x14ac:dyDescent="0.25">
      <c r="E47" s="156"/>
    </row>
    <row r="1048322" spans="5:5" x14ac:dyDescent="0.25">
      <c r="E1048322" s="48"/>
    </row>
  </sheetData>
  <mergeCells count="2">
    <mergeCell ref="E1:H1"/>
    <mergeCell ref="B1:D1"/>
  </mergeCells>
  <pageMargins left="0.75" right="0.75" top="1" bottom="1" header="0.5" footer="0.5"/>
  <pageSetup paperSize="9" scale="5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C607-8060-4F90-8CEE-A7B412EE3EE3}">
  <dimension ref="A1:I1048318"/>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3996</v>
      </c>
      <c r="B1" s="1082" t="str">
        <f>'C1.2'!B1</f>
        <v>ACSA - BFIA 8202/2026  
FOR: CONTRACTOR APPOINTMENT FOR THE CONSTRUCTION OF UNDERGROUND MAIN WATER LINE AND REHABILITATION OF SERVICE ROADS AT BRAM FISCHER INTERNATIONAL AIRPORT FOR A PERIOD OF 12 MONTHS</v>
      </c>
      <c r="C1" s="1082"/>
      <c r="D1" s="1082"/>
      <c r="E1" s="1082" t="s">
        <v>3997</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ht="26.4" hidden="1" x14ac:dyDescent="0.25">
      <c r="A5" s="125" t="s">
        <v>3998</v>
      </c>
      <c r="B5" s="125"/>
      <c r="C5" s="126"/>
      <c r="D5" s="185" t="s">
        <v>3999</v>
      </c>
      <c r="E5" s="15"/>
      <c r="F5" s="15"/>
      <c r="G5" s="124"/>
      <c r="H5" s="123"/>
      <c r="I5" s="193" t="s">
        <v>36</v>
      </c>
    </row>
    <row r="6" spans="1:9" hidden="1" x14ac:dyDescent="0.25">
      <c r="A6" s="125"/>
      <c r="B6" s="125" t="s">
        <v>4000</v>
      </c>
      <c r="C6" s="126"/>
      <c r="D6" s="216" t="s">
        <v>4001</v>
      </c>
      <c r="E6" s="105" t="s">
        <v>0</v>
      </c>
      <c r="F6" s="105"/>
      <c r="G6" s="120"/>
      <c r="H6" s="123">
        <f t="shared" ref="H6:H11" si="0">F6*G6</f>
        <v>0</v>
      </c>
    </row>
    <row r="7" spans="1:9" hidden="1" x14ac:dyDescent="0.25">
      <c r="A7" s="125"/>
      <c r="B7" s="125" t="s">
        <v>4002</v>
      </c>
      <c r="C7" s="126"/>
      <c r="D7" s="216" t="s">
        <v>4003</v>
      </c>
      <c r="E7" s="105" t="s">
        <v>0</v>
      </c>
      <c r="F7" s="105"/>
      <c r="G7" s="120"/>
      <c r="H7" s="123">
        <f t="shared" si="0"/>
        <v>0</v>
      </c>
    </row>
    <row r="8" spans="1:9" hidden="1" x14ac:dyDescent="0.25">
      <c r="A8" s="125" t="s">
        <v>4004</v>
      </c>
      <c r="B8" s="125"/>
      <c r="C8" s="126"/>
      <c r="D8" s="185" t="s">
        <v>4005</v>
      </c>
      <c r="E8" s="105" t="s">
        <v>351</v>
      </c>
      <c r="F8" s="105"/>
      <c r="G8" s="120"/>
      <c r="H8" s="123">
        <f t="shared" si="0"/>
        <v>0</v>
      </c>
      <c r="I8" s="193" t="s">
        <v>36</v>
      </c>
    </row>
    <row r="9" spans="1:9" hidden="1" x14ac:dyDescent="0.25">
      <c r="A9" s="125" t="s">
        <v>4006</v>
      </c>
      <c r="B9" s="125"/>
      <c r="C9" s="126"/>
      <c r="D9" s="185" t="s">
        <v>4007</v>
      </c>
      <c r="E9" s="105" t="s">
        <v>351</v>
      </c>
      <c r="F9" s="105"/>
      <c r="G9" s="120"/>
      <c r="H9" s="123">
        <f t="shared" si="0"/>
        <v>0</v>
      </c>
      <c r="I9" s="193" t="s">
        <v>36</v>
      </c>
    </row>
    <row r="10" spans="1:9" x14ac:dyDescent="0.25">
      <c r="A10" s="125" t="s">
        <v>4008</v>
      </c>
      <c r="B10" s="125"/>
      <c r="C10" s="126"/>
      <c r="D10" s="185" t="s">
        <v>4009</v>
      </c>
      <c r="E10" s="105" t="s">
        <v>0</v>
      </c>
      <c r="F10" s="105">
        <v>300</v>
      </c>
      <c r="G10" s="228">
        <v>250</v>
      </c>
      <c r="H10" s="123">
        <f t="shared" si="0"/>
        <v>75000</v>
      </c>
    </row>
    <row r="11" spans="1:9" hidden="1" x14ac:dyDescent="0.25">
      <c r="A11" s="125" t="s">
        <v>4010</v>
      </c>
      <c r="B11" s="125"/>
      <c r="C11" s="126"/>
      <c r="D11" s="185" t="s">
        <v>4011</v>
      </c>
      <c r="E11" s="105" t="s">
        <v>0</v>
      </c>
      <c r="F11" s="105"/>
      <c r="G11" s="120"/>
      <c r="H11" s="123">
        <f t="shared" si="0"/>
        <v>0</v>
      </c>
      <c r="I11" s="193" t="s">
        <v>36</v>
      </c>
    </row>
    <row r="12" spans="1:9" hidden="1" x14ac:dyDescent="0.25">
      <c r="A12" s="125" t="s">
        <v>4012</v>
      </c>
      <c r="B12" s="125"/>
      <c r="C12" s="126"/>
      <c r="D12" s="185" t="s">
        <v>4013</v>
      </c>
      <c r="E12" s="105"/>
      <c r="F12" s="105"/>
      <c r="G12" s="120"/>
      <c r="H12" s="123"/>
    </row>
    <row r="13" spans="1:9" hidden="1" x14ac:dyDescent="0.25">
      <c r="A13" s="125"/>
      <c r="B13" s="125" t="s">
        <v>4014</v>
      </c>
      <c r="C13" s="126"/>
      <c r="D13" s="216" t="s">
        <v>4015</v>
      </c>
      <c r="E13" s="105" t="s">
        <v>0</v>
      </c>
      <c r="F13" s="105"/>
      <c r="G13" s="120"/>
      <c r="H13" s="123">
        <f>F13*G13</f>
        <v>0</v>
      </c>
      <c r="I13" s="193" t="s">
        <v>36</v>
      </c>
    </row>
    <row r="14" spans="1:9" hidden="1" x14ac:dyDescent="0.25">
      <c r="A14" s="125"/>
      <c r="B14" s="125" t="s">
        <v>4016</v>
      </c>
      <c r="C14" s="126"/>
      <c r="D14" s="216" t="s">
        <v>4017</v>
      </c>
      <c r="E14" s="105" t="s">
        <v>351</v>
      </c>
      <c r="F14" s="105"/>
      <c r="G14" s="120"/>
      <c r="H14" s="123">
        <f>F14*G14</f>
        <v>0</v>
      </c>
    </row>
    <row r="15" spans="1:9" ht="26.4" x14ac:dyDescent="0.25">
      <c r="A15" s="125" t="s">
        <v>4018</v>
      </c>
      <c r="B15" s="125"/>
      <c r="C15" s="126"/>
      <c r="D15" s="82" t="s">
        <v>4019</v>
      </c>
      <c r="E15" s="105"/>
      <c r="F15" s="105"/>
      <c r="G15" s="120"/>
      <c r="H15" s="123"/>
      <c r="I15" s="193" t="s">
        <v>36</v>
      </c>
    </row>
    <row r="16" spans="1:9" x14ac:dyDescent="0.25">
      <c r="A16" s="125"/>
      <c r="B16" s="125" t="s">
        <v>4020</v>
      </c>
      <c r="C16" s="126"/>
      <c r="D16" s="216" t="s">
        <v>4021</v>
      </c>
      <c r="E16" s="105" t="s">
        <v>351</v>
      </c>
      <c r="F16" s="105">
        <v>2</v>
      </c>
      <c r="G16" s="228">
        <v>4100</v>
      </c>
      <c r="H16" s="123">
        <f t="shared" ref="H16:H21" si="1">F16*G16</f>
        <v>8200</v>
      </c>
    </row>
    <row r="17" spans="1:9" hidden="1" x14ac:dyDescent="0.25">
      <c r="A17" s="125"/>
      <c r="B17" s="125" t="s">
        <v>4022</v>
      </c>
      <c r="C17" s="126"/>
      <c r="D17" s="216" t="s">
        <v>4023</v>
      </c>
      <c r="E17" s="105" t="s">
        <v>351</v>
      </c>
      <c r="F17" s="105"/>
      <c r="G17" s="120"/>
      <c r="H17" s="123">
        <f t="shared" si="1"/>
        <v>0</v>
      </c>
    </row>
    <row r="18" spans="1:9" hidden="1" x14ac:dyDescent="0.25">
      <c r="A18" s="125"/>
      <c r="B18" s="125" t="s">
        <v>4024</v>
      </c>
      <c r="C18" s="126"/>
      <c r="D18" s="216" t="s">
        <v>4025</v>
      </c>
      <c r="E18" s="105" t="s">
        <v>351</v>
      </c>
      <c r="F18" s="105"/>
      <c r="G18" s="120"/>
      <c r="H18" s="123">
        <f t="shared" si="1"/>
        <v>0</v>
      </c>
    </row>
    <row r="19" spans="1:9" hidden="1" x14ac:dyDescent="0.25">
      <c r="A19" s="125"/>
      <c r="B19" s="125" t="s">
        <v>4026</v>
      </c>
      <c r="C19" s="126"/>
      <c r="D19" s="216" t="s">
        <v>4027</v>
      </c>
      <c r="E19" s="105" t="s">
        <v>351</v>
      </c>
      <c r="F19" s="105"/>
      <c r="G19" s="120"/>
      <c r="H19" s="123">
        <f t="shared" si="1"/>
        <v>0</v>
      </c>
    </row>
    <row r="20" spans="1:9" ht="26.4" hidden="1" x14ac:dyDescent="0.25">
      <c r="A20" s="125" t="s">
        <v>4028</v>
      </c>
      <c r="B20" s="125"/>
      <c r="C20" s="126"/>
      <c r="D20" s="185" t="s">
        <v>4029</v>
      </c>
      <c r="E20" s="105" t="s">
        <v>60</v>
      </c>
      <c r="F20" s="105"/>
      <c r="G20" s="120"/>
      <c r="H20" s="123">
        <f t="shared" si="1"/>
        <v>0</v>
      </c>
      <c r="I20" s="193" t="s">
        <v>36</v>
      </c>
    </row>
    <row r="21" spans="1:9" ht="26.4" hidden="1" x14ac:dyDescent="0.25">
      <c r="A21" s="125" t="s">
        <v>4030</v>
      </c>
      <c r="B21" s="125"/>
      <c r="C21" s="126"/>
      <c r="D21" s="185" t="s">
        <v>4031</v>
      </c>
      <c r="E21" s="105" t="s">
        <v>351</v>
      </c>
      <c r="F21" s="105"/>
      <c r="G21" s="120"/>
      <c r="H21" s="123">
        <f t="shared" si="1"/>
        <v>0</v>
      </c>
      <c r="I21" s="193" t="s">
        <v>36</v>
      </c>
    </row>
    <row r="22" spans="1:9" hidden="1" x14ac:dyDescent="0.25">
      <c r="A22" s="125" t="s">
        <v>4032</v>
      </c>
      <c r="B22" s="125"/>
      <c r="C22" s="126"/>
      <c r="D22" s="185" t="s">
        <v>4033</v>
      </c>
      <c r="E22" s="15"/>
      <c r="F22" s="15"/>
      <c r="G22" s="124"/>
      <c r="H22" s="123"/>
    </row>
    <row r="23" spans="1:9" hidden="1" x14ac:dyDescent="0.25">
      <c r="A23" s="125"/>
      <c r="B23" s="125" t="s">
        <v>4034</v>
      </c>
      <c r="C23" s="126"/>
      <c r="D23" s="216" t="s">
        <v>4035</v>
      </c>
      <c r="E23" s="15"/>
      <c r="F23" s="15"/>
      <c r="G23" s="124"/>
      <c r="H23" s="123"/>
    </row>
    <row r="24" spans="1:9" hidden="1" x14ac:dyDescent="0.25">
      <c r="A24" s="125"/>
      <c r="B24" s="77"/>
      <c r="C24" s="126" t="s">
        <v>86</v>
      </c>
      <c r="D24" s="216" t="s">
        <v>4036</v>
      </c>
      <c r="E24" s="105" t="s">
        <v>0</v>
      </c>
      <c r="F24" s="105"/>
      <c r="G24" s="120"/>
      <c r="H24" s="123">
        <f>F24*G24</f>
        <v>0</v>
      </c>
      <c r="I24" s="193" t="s">
        <v>36</v>
      </c>
    </row>
    <row r="25" spans="1:9" hidden="1" x14ac:dyDescent="0.25">
      <c r="A25" s="125"/>
      <c r="B25" s="125"/>
      <c r="C25" s="126" t="s">
        <v>89</v>
      </c>
      <c r="D25" s="216" t="s">
        <v>4036</v>
      </c>
      <c r="E25" s="105" t="s">
        <v>351</v>
      </c>
      <c r="F25" s="105"/>
      <c r="G25" s="120"/>
      <c r="H25" s="123">
        <f>F25*G25</f>
        <v>0</v>
      </c>
      <c r="I25" s="193" t="s">
        <v>36</v>
      </c>
    </row>
    <row r="26" spans="1:9" hidden="1" x14ac:dyDescent="0.25">
      <c r="A26" s="125"/>
      <c r="B26" s="125" t="s">
        <v>4037</v>
      </c>
      <c r="C26" s="126"/>
      <c r="D26" s="216" t="s">
        <v>4038</v>
      </c>
      <c r="E26" s="105"/>
      <c r="F26" s="105"/>
      <c r="G26" s="120"/>
      <c r="H26" s="123"/>
    </row>
    <row r="27" spans="1:9" hidden="1" x14ac:dyDescent="0.25">
      <c r="A27" s="125"/>
      <c r="B27" s="125"/>
      <c r="C27" s="126" t="s">
        <v>86</v>
      </c>
      <c r="D27" s="216" t="s">
        <v>4036</v>
      </c>
      <c r="E27" s="105" t="s">
        <v>0</v>
      </c>
      <c r="F27" s="105"/>
      <c r="G27" s="120"/>
      <c r="H27" s="123">
        <f t="shared" ref="H27:H33" si="2">F27*G27</f>
        <v>0</v>
      </c>
      <c r="I27" s="193" t="s">
        <v>36</v>
      </c>
    </row>
    <row r="28" spans="1:9" hidden="1" x14ac:dyDescent="0.25">
      <c r="A28" s="125"/>
      <c r="B28" s="125"/>
      <c r="C28" s="126" t="s">
        <v>89</v>
      </c>
      <c r="D28" s="216" t="s">
        <v>4036</v>
      </c>
      <c r="E28" s="137" t="s">
        <v>351</v>
      </c>
      <c r="F28" s="105"/>
      <c r="G28" s="120"/>
      <c r="H28" s="123">
        <f t="shared" si="2"/>
        <v>0</v>
      </c>
      <c r="I28" s="193" t="s">
        <v>36</v>
      </c>
    </row>
    <row r="29" spans="1:9" ht="26.4" hidden="1" x14ac:dyDescent="0.25">
      <c r="A29" s="125" t="s">
        <v>4039</v>
      </c>
      <c r="B29" s="125"/>
      <c r="C29" s="126"/>
      <c r="D29" s="185" t="s">
        <v>4040</v>
      </c>
      <c r="E29" s="105" t="s">
        <v>351</v>
      </c>
      <c r="F29" s="105"/>
      <c r="G29" s="120"/>
      <c r="H29" s="123">
        <f t="shared" si="2"/>
        <v>0</v>
      </c>
      <c r="I29" s="193" t="s">
        <v>36</v>
      </c>
    </row>
    <row r="30" spans="1:9" ht="26.4" hidden="1" x14ac:dyDescent="0.25">
      <c r="A30" s="125" t="s">
        <v>4041</v>
      </c>
      <c r="B30" s="125"/>
      <c r="C30" s="126"/>
      <c r="D30" s="185" t="s">
        <v>4042</v>
      </c>
      <c r="E30" s="105" t="s">
        <v>454</v>
      </c>
      <c r="F30" s="105"/>
      <c r="G30" s="120"/>
      <c r="H30" s="123">
        <f t="shared" si="2"/>
        <v>0</v>
      </c>
      <c r="I30" s="193" t="s">
        <v>36</v>
      </c>
    </row>
    <row r="31" spans="1:9" ht="26.4" hidden="1" x14ac:dyDescent="0.25">
      <c r="A31" s="125" t="s">
        <v>4043</v>
      </c>
      <c r="B31" s="125"/>
      <c r="C31" s="126"/>
      <c r="D31" s="185" t="s">
        <v>4044</v>
      </c>
      <c r="E31" s="105" t="s">
        <v>0</v>
      </c>
      <c r="F31" s="105"/>
      <c r="G31" s="120"/>
      <c r="H31" s="123">
        <f t="shared" si="2"/>
        <v>0</v>
      </c>
      <c r="I31" s="193" t="s">
        <v>36</v>
      </c>
    </row>
    <row r="32" spans="1:9" ht="26.4" hidden="1" x14ac:dyDescent="0.25">
      <c r="A32" s="125" t="s">
        <v>4045</v>
      </c>
      <c r="B32" s="125"/>
      <c r="C32" s="126"/>
      <c r="D32" s="185" t="s">
        <v>4046</v>
      </c>
      <c r="E32" s="105" t="s">
        <v>60</v>
      </c>
      <c r="F32" s="105"/>
      <c r="G32" s="120"/>
      <c r="H32" s="123">
        <f t="shared" si="2"/>
        <v>0</v>
      </c>
      <c r="I32" s="193" t="s">
        <v>36</v>
      </c>
    </row>
    <row r="33" spans="1:9" ht="26.4" hidden="1" x14ac:dyDescent="0.25">
      <c r="A33" s="125" t="s">
        <v>4047</v>
      </c>
      <c r="B33" s="125"/>
      <c r="C33" s="126"/>
      <c r="D33" s="185" t="s">
        <v>4048</v>
      </c>
      <c r="E33" s="105" t="s">
        <v>0</v>
      </c>
      <c r="F33" s="105"/>
      <c r="G33" s="120"/>
      <c r="H33" s="123">
        <f t="shared" si="2"/>
        <v>0</v>
      </c>
      <c r="I33" s="193" t="s">
        <v>36</v>
      </c>
    </row>
    <row r="34" spans="1:9" hidden="1" x14ac:dyDescent="0.25">
      <c r="A34" s="125" t="s">
        <v>4049</v>
      </c>
      <c r="B34" s="125"/>
      <c r="C34" s="126"/>
      <c r="D34" s="185" t="s">
        <v>4050</v>
      </c>
      <c r="E34" s="15"/>
      <c r="F34" s="15"/>
      <c r="G34" s="124"/>
      <c r="H34" s="123"/>
    </row>
    <row r="35" spans="1:9" ht="39.6" hidden="1" x14ac:dyDescent="0.25">
      <c r="A35" s="125"/>
      <c r="B35" s="125" t="s">
        <v>4051</v>
      </c>
      <c r="C35" s="126"/>
      <c r="D35" s="216" t="s">
        <v>4052</v>
      </c>
      <c r="E35" s="105" t="s">
        <v>0</v>
      </c>
      <c r="F35" s="105"/>
      <c r="G35" s="120"/>
      <c r="H35" s="123">
        <f>F35*G35</f>
        <v>0</v>
      </c>
      <c r="I35" s="193" t="s">
        <v>36</v>
      </c>
    </row>
    <row r="36" spans="1:9" ht="26.4" hidden="1" x14ac:dyDescent="0.25">
      <c r="A36" s="125" t="s">
        <v>4053</v>
      </c>
      <c r="B36" s="125"/>
      <c r="C36" s="126"/>
      <c r="D36" s="72" t="s">
        <v>4054</v>
      </c>
      <c r="E36" s="15"/>
      <c r="F36" s="15"/>
      <c r="G36" s="124"/>
      <c r="H36" s="123"/>
    </row>
    <row r="37" spans="1:9" hidden="1" x14ac:dyDescent="0.25">
      <c r="A37" s="125"/>
      <c r="B37" s="125" t="s">
        <v>4055</v>
      </c>
      <c r="C37" s="126"/>
      <c r="D37" s="73" t="s">
        <v>4056</v>
      </c>
      <c r="E37" s="105" t="s">
        <v>351</v>
      </c>
      <c r="F37" s="105"/>
      <c r="G37" s="120"/>
      <c r="H37" s="123">
        <f>F37*G37</f>
        <v>0</v>
      </c>
    </row>
    <row r="38" spans="1:9" hidden="1" x14ac:dyDescent="0.25">
      <c r="A38" s="125"/>
      <c r="B38" s="125" t="s">
        <v>4057</v>
      </c>
      <c r="C38" s="126"/>
      <c r="D38" s="73" t="s">
        <v>4058</v>
      </c>
      <c r="E38" s="137" t="s">
        <v>351</v>
      </c>
      <c r="F38" s="105"/>
      <c r="G38" s="120"/>
      <c r="H38" s="123">
        <f>F38*G38</f>
        <v>0</v>
      </c>
    </row>
    <row r="39" spans="1:9" x14ac:dyDescent="0.25">
      <c r="A39" s="125"/>
      <c r="B39" s="125"/>
      <c r="C39" s="126"/>
      <c r="D39" s="153"/>
      <c r="E39" s="24"/>
      <c r="F39" s="15"/>
      <c r="G39" s="124"/>
      <c r="H39" s="123"/>
    </row>
    <row r="40" spans="1:9" x14ac:dyDescent="0.25">
      <c r="A40" s="56"/>
      <c r="B40" s="56"/>
      <c r="C40" s="105"/>
      <c r="D40" s="54"/>
      <c r="E40" s="81"/>
      <c r="F40" s="15"/>
      <c r="G40" s="124"/>
      <c r="H40" s="123"/>
      <c r="I40" s="210" t="s">
        <v>130</v>
      </c>
    </row>
    <row r="41" spans="1:9" x14ac:dyDescent="0.25">
      <c r="A41" s="161"/>
      <c r="B41" s="161"/>
      <c r="C41" s="164"/>
      <c r="D41" s="162"/>
      <c r="E41" s="81"/>
      <c r="F41" s="147"/>
      <c r="G41" s="171"/>
      <c r="H41" s="170"/>
    </row>
    <row r="42" spans="1:9" x14ac:dyDescent="0.25">
      <c r="A42" s="111" t="s">
        <v>131</v>
      </c>
      <c r="B42" s="111"/>
      <c r="C42" s="111"/>
      <c r="D42" s="111"/>
      <c r="E42"/>
      <c r="F42" s="118"/>
      <c r="G42" s="130"/>
      <c r="H42" s="112"/>
    </row>
    <row r="43" spans="1:9" x14ac:dyDescent="0.25">
      <c r="E43" s="156"/>
    </row>
    <row r="1048318" spans="5:5" x14ac:dyDescent="0.25">
      <c r="E1048318" s="48"/>
    </row>
  </sheetData>
  <mergeCells count="2">
    <mergeCell ref="E1:H1"/>
    <mergeCell ref="B1:D1"/>
  </mergeCells>
  <phoneticPr fontId="10" type="noConversion"/>
  <pageMargins left="0.75" right="0.75" top="1" bottom="1" header="0.5" footer="0.5"/>
  <pageSetup paperSize="9" scale="58"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B4DB-7C2F-476F-AA4D-57F09993B0E3}">
  <dimension ref="A1:I1048300"/>
  <sheetViews>
    <sheetView view="pageBreakPreview" zoomScaleNormal="100" zoomScaleSheetLayoutView="100" workbookViewId="0">
      <selection activeCell="I22" sqref="I22"/>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4059</v>
      </c>
      <c r="B1" s="37"/>
      <c r="C1" s="37"/>
      <c r="D1" s="37"/>
      <c r="E1" s="1082" t="s">
        <v>4060</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4061</v>
      </c>
      <c r="B5" s="125"/>
      <c r="C5" s="126"/>
      <c r="D5" s="191" t="s">
        <v>4062</v>
      </c>
      <c r="E5" s="15"/>
      <c r="F5" s="15"/>
      <c r="G5" s="124"/>
      <c r="H5" s="123"/>
    </row>
    <row r="6" spans="1:9" x14ac:dyDescent="0.25">
      <c r="A6" s="125"/>
      <c r="B6" s="125" t="s">
        <v>4063</v>
      </c>
      <c r="C6" s="126"/>
      <c r="D6" s="224" t="s">
        <v>4064</v>
      </c>
      <c r="E6" s="105" t="s">
        <v>619</v>
      </c>
      <c r="F6" s="105"/>
      <c r="G6" s="120"/>
      <c r="H6" s="123">
        <f>F6*G6</f>
        <v>0</v>
      </c>
      <c r="I6" s="193" t="s">
        <v>36</v>
      </c>
    </row>
    <row r="7" spans="1:9" x14ac:dyDescent="0.25">
      <c r="A7" s="125"/>
      <c r="B7" s="125" t="s">
        <v>4065</v>
      </c>
      <c r="C7" s="126"/>
      <c r="D7" s="224" t="s">
        <v>4064</v>
      </c>
      <c r="E7" s="105" t="s">
        <v>0</v>
      </c>
      <c r="F7" s="105"/>
      <c r="G7" s="120"/>
      <c r="H7" s="123">
        <f>F7*G7</f>
        <v>0</v>
      </c>
      <c r="I7" s="193" t="s">
        <v>36</v>
      </c>
    </row>
    <row r="8" spans="1:9" x14ac:dyDescent="0.25">
      <c r="A8" s="125"/>
      <c r="B8" s="125" t="s">
        <v>4066</v>
      </c>
      <c r="C8" s="126"/>
      <c r="D8" s="224" t="s">
        <v>4064</v>
      </c>
      <c r="E8" s="105" t="s">
        <v>351</v>
      </c>
      <c r="F8" s="105"/>
      <c r="G8" s="120"/>
      <c r="H8" s="123">
        <f>F8*G8</f>
        <v>0</v>
      </c>
      <c r="I8" s="193" t="s">
        <v>36</v>
      </c>
    </row>
    <row r="9" spans="1:9" x14ac:dyDescent="0.25">
      <c r="A9" s="125" t="s">
        <v>4067</v>
      </c>
      <c r="B9" s="125"/>
      <c r="C9" s="126"/>
      <c r="D9" s="72" t="s">
        <v>4068</v>
      </c>
      <c r="E9" s="140"/>
      <c r="F9" s="15"/>
      <c r="G9" s="124"/>
      <c r="H9" s="123"/>
    </row>
    <row r="10" spans="1:9" ht="39.6" x14ac:dyDescent="0.25">
      <c r="A10" s="125"/>
      <c r="B10" s="125" t="s">
        <v>4069</v>
      </c>
      <c r="C10" s="126"/>
      <c r="D10" s="216" t="s">
        <v>4070</v>
      </c>
      <c r="E10" s="105" t="s">
        <v>560</v>
      </c>
      <c r="F10" s="105"/>
      <c r="G10" s="120"/>
      <c r="H10" s="123">
        <f>F10*G10</f>
        <v>0</v>
      </c>
      <c r="I10" s="193" t="s">
        <v>36</v>
      </c>
    </row>
    <row r="11" spans="1:9" ht="39.6" x14ac:dyDescent="0.25">
      <c r="A11" s="125"/>
      <c r="B11" s="125" t="s">
        <v>4071</v>
      </c>
      <c r="C11" s="126"/>
      <c r="D11" s="216" t="s">
        <v>4070</v>
      </c>
      <c r="E11" s="105" t="s">
        <v>351</v>
      </c>
      <c r="F11" s="105"/>
      <c r="G11" s="120"/>
      <c r="H11" s="123">
        <f>F11*G11</f>
        <v>0</v>
      </c>
      <c r="I11" s="193" t="s">
        <v>36</v>
      </c>
    </row>
    <row r="12" spans="1:9" x14ac:dyDescent="0.25">
      <c r="A12" s="125" t="s">
        <v>4072</v>
      </c>
      <c r="B12" s="125"/>
      <c r="C12" s="126"/>
      <c r="D12" s="185" t="s">
        <v>4073</v>
      </c>
      <c r="E12" s="15"/>
      <c r="F12" s="15"/>
      <c r="G12" s="124"/>
      <c r="H12" s="123"/>
    </row>
    <row r="13" spans="1:9" x14ac:dyDescent="0.25">
      <c r="A13" s="125"/>
      <c r="B13" s="125" t="s">
        <v>4074</v>
      </c>
      <c r="C13" s="126"/>
      <c r="D13" s="216" t="s">
        <v>4075</v>
      </c>
      <c r="E13" s="15"/>
      <c r="F13" s="15"/>
      <c r="G13" s="124"/>
      <c r="H13" s="123"/>
    </row>
    <row r="14" spans="1:9" ht="26.4" x14ac:dyDescent="0.25">
      <c r="A14" s="125"/>
      <c r="B14" s="125"/>
      <c r="C14" s="126" t="s">
        <v>86</v>
      </c>
      <c r="D14" s="216" t="s">
        <v>4076</v>
      </c>
      <c r="E14" s="105" t="s">
        <v>619</v>
      </c>
      <c r="F14" s="105"/>
      <c r="G14" s="120"/>
      <c r="H14" s="123">
        <f>F14*G14</f>
        <v>0</v>
      </c>
      <c r="I14" s="193" t="s">
        <v>36</v>
      </c>
    </row>
    <row r="15" spans="1:9" ht="26.4" x14ac:dyDescent="0.25">
      <c r="A15" s="125"/>
      <c r="B15" s="125"/>
      <c r="C15" s="126" t="s">
        <v>89</v>
      </c>
      <c r="D15" s="216" t="s">
        <v>4076</v>
      </c>
      <c r="E15" s="105" t="s">
        <v>0</v>
      </c>
      <c r="F15" s="105"/>
      <c r="G15" s="120"/>
      <c r="H15" s="123">
        <f>F15*G15</f>
        <v>0</v>
      </c>
      <c r="I15" s="193" t="s">
        <v>36</v>
      </c>
    </row>
    <row r="16" spans="1:9" ht="26.4" x14ac:dyDescent="0.25">
      <c r="A16" s="125"/>
      <c r="B16" s="125"/>
      <c r="C16" s="126" t="s">
        <v>17</v>
      </c>
      <c r="D16" s="216" t="s">
        <v>4076</v>
      </c>
      <c r="E16" s="105" t="s">
        <v>351</v>
      </c>
      <c r="F16" s="105"/>
      <c r="G16" s="120"/>
      <c r="H16" s="123">
        <f>F16*G16</f>
        <v>0</v>
      </c>
      <c r="I16" s="193" t="s">
        <v>36</v>
      </c>
    </row>
    <row r="17" spans="1:9" x14ac:dyDescent="0.25">
      <c r="A17" s="125"/>
      <c r="B17" s="125" t="s">
        <v>4077</v>
      </c>
      <c r="C17" s="126"/>
      <c r="D17" s="216" t="s">
        <v>4078</v>
      </c>
      <c r="E17" s="15"/>
      <c r="F17" s="15"/>
      <c r="G17" s="124"/>
      <c r="H17" s="123"/>
    </row>
    <row r="18" spans="1:9" ht="26.4" x14ac:dyDescent="0.25">
      <c r="A18" s="125"/>
      <c r="B18" s="125"/>
      <c r="C18" s="126" t="s">
        <v>86</v>
      </c>
      <c r="D18" s="216" t="s">
        <v>4079</v>
      </c>
      <c r="E18" s="105" t="s">
        <v>619</v>
      </c>
      <c r="F18" s="105"/>
      <c r="G18" s="120"/>
      <c r="H18" s="123">
        <f>F18*G18</f>
        <v>0</v>
      </c>
      <c r="I18" s="193" t="s">
        <v>36</v>
      </c>
    </row>
    <row r="19" spans="1:9" ht="26.4" x14ac:dyDescent="0.25">
      <c r="A19" s="125"/>
      <c r="B19" s="125"/>
      <c r="C19" s="126" t="s">
        <v>89</v>
      </c>
      <c r="D19" s="216" t="s">
        <v>4079</v>
      </c>
      <c r="E19" s="105" t="s">
        <v>0</v>
      </c>
      <c r="F19" s="105"/>
      <c r="G19" s="120"/>
      <c r="H19" s="123">
        <f>F19*G19</f>
        <v>0</v>
      </c>
      <c r="I19" s="193" t="s">
        <v>36</v>
      </c>
    </row>
    <row r="20" spans="1:9" ht="26.4" x14ac:dyDescent="0.25">
      <c r="A20" s="125"/>
      <c r="B20" s="125"/>
      <c r="C20" s="126" t="s">
        <v>17</v>
      </c>
      <c r="D20" s="216" t="s">
        <v>4079</v>
      </c>
      <c r="E20" s="105" t="s">
        <v>351</v>
      </c>
      <c r="F20" s="105"/>
      <c r="G20" s="120"/>
      <c r="H20" s="123">
        <f>F20*G20</f>
        <v>0</v>
      </c>
      <c r="I20" s="193" t="s">
        <v>36</v>
      </c>
    </row>
    <row r="21" spans="1:9" x14ac:dyDescent="0.25">
      <c r="A21" s="125"/>
      <c r="B21" s="125"/>
      <c r="C21" s="126"/>
      <c r="D21" s="174"/>
      <c r="E21" s="15"/>
      <c r="F21" s="15"/>
      <c r="G21" s="124"/>
      <c r="H21" s="123"/>
    </row>
    <row r="22" spans="1:9" x14ac:dyDescent="0.25">
      <c r="A22" s="161"/>
      <c r="B22" s="161"/>
      <c r="C22" s="164"/>
      <c r="D22" s="162"/>
      <c r="E22" s="159"/>
      <c r="F22" s="147"/>
      <c r="G22" s="171"/>
      <c r="H22" s="170"/>
      <c r="I22" s="210" t="s">
        <v>130</v>
      </c>
    </row>
    <row r="23" spans="1:9" x14ac:dyDescent="0.25">
      <c r="A23" s="161"/>
      <c r="B23" s="161"/>
      <c r="C23" s="164"/>
      <c r="D23" s="162"/>
      <c r="E23" s="81"/>
      <c r="F23" s="147"/>
      <c r="G23" s="171"/>
      <c r="H23" s="170"/>
    </row>
    <row r="24" spans="1:9" x14ac:dyDescent="0.25">
      <c r="A24" s="111" t="s">
        <v>131</v>
      </c>
      <c r="B24" s="111"/>
      <c r="C24" s="111"/>
      <c r="D24" s="111"/>
      <c r="E24" s="166"/>
      <c r="F24" s="118"/>
      <c r="G24" s="130"/>
      <c r="H24" s="112">
        <f>SUM(H5:H23)</f>
        <v>0</v>
      </c>
    </row>
    <row r="25" spans="1:9" x14ac:dyDescent="0.25">
      <c r="E25" s="156"/>
    </row>
    <row r="1048300" spans="5:5" x14ac:dyDescent="0.25">
      <c r="E1048300" s="48"/>
    </row>
  </sheetData>
  <mergeCells count="1">
    <mergeCell ref="E1:H1"/>
  </mergeCells>
  <pageMargins left="0.75" right="0.75" top="1" bottom="1" header="0.5" footer="0.5"/>
  <pageSetup paperSize="9" scale="58"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F7B1-D5BB-4789-9917-EE00E2A13468}">
  <dimension ref="A1:I1048294"/>
  <sheetViews>
    <sheetView view="pageBreakPreview" zoomScaleNormal="100" zoomScaleSheetLayoutView="100" workbookViewId="0">
      <selection activeCell="A8" sqref="A8:XFD8"/>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4080</v>
      </c>
      <c r="B1" s="37"/>
      <c r="C1" s="37"/>
      <c r="D1" s="1082" t="s">
        <v>4081</v>
      </c>
      <c r="E1" s="1082"/>
      <c r="F1" s="1082"/>
      <c r="G1" s="1082"/>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69"/>
      <c r="G3" s="65"/>
    </row>
    <row r="4" spans="1:9" x14ac:dyDescent="0.25">
      <c r="A4" s="125"/>
      <c r="B4" s="125"/>
      <c r="C4" s="56"/>
      <c r="D4" s="15"/>
      <c r="E4" s="15"/>
      <c r="F4" s="124"/>
      <c r="G4" s="123"/>
    </row>
    <row r="5" spans="1:9" x14ac:dyDescent="0.25">
      <c r="A5" s="125" t="s">
        <v>4082</v>
      </c>
      <c r="B5" s="125"/>
      <c r="C5" s="72" t="s">
        <v>4083</v>
      </c>
      <c r="D5" s="15"/>
      <c r="E5" s="15"/>
      <c r="F5" s="124"/>
      <c r="G5" s="123"/>
    </row>
    <row r="6" spans="1:9" ht="15.6" x14ac:dyDescent="0.25">
      <c r="A6" s="125"/>
      <c r="B6" s="125" t="s">
        <v>4084</v>
      </c>
      <c r="C6" s="216" t="s">
        <v>4085</v>
      </c>
      <c r="D6" s="105" t="s">
        <v>454</v>
      </c>
      <c r="E6" s="105"/>
      <c r="F6" s="120"/>
      <c r="G6" s="123">
        <f>E6*F6</f>
        <v>0</v>
      </c>
      <c r="H6" s="193" t="s">
        <v>36</v>
      </c>
    </row>
    <row r="7" spans="1:9" x14ac:dyDescent="0.25">
      <c r="A7" s="125"/>
      <c r="B7" s="125" t="s">
        <v>4086</v>
      </c>
      <c r="C7" s="216" t="s">
        <v>4085</v>
      </c>
      <c r="D7" s="105" t="s">
        <v>351</v>
      </c>
      <c r="E7" s="105"/>
      <c r="F7" s="120"/>
      <c r="G7" s="123">
        <f>E7*F7</f>
        <v>0</v>
      </c>
      <c r="H7" s="193" t="s">
        <v>36</v>
      </c>
    </row>
    <row r="8" spans="1:9" ht="37.5" customHeight="1" x14ac:dyDescent="0.25">
      <c r="A8" s="125"/>
      <c r="B8" s="125" t="s">
        <v>4087</v>
      </c>
      <c r="C8" s="216" t="s">
        <v>4085</v>
      </c>
      <c r="D8" s="105" t="s">
        <v>0</v>
      </c>
      <c r="E8" s="105"/>
      <c r="F8" s="120"/>
      <c r="G8" s="123">
        <f>E8*F8</f>
        <v>0</v>
      </c>
      <c r="H8" s="193" t="s">
        <v>36</v>
      </c>
      <c r="I8" s="210" t="s">
        <v>4088</v>
      </c>
    </row>
    <row r="9" spans="1:9" x14ac:dyDescent="0.25">
      <c r="A9" s="125"/>
      <c r="B9" s="125" t="s">
        <v>4089</v>
      </c>
      <c r="C9" s="216" t="s">
        <v>4085</v>
      </c>
      <c r="D9" s="105" t="s">
        <v>619</v>
      </c>
      <c r="E9" s="105"/>
      <c r="F9" s="120"/>
      <c r="G9" s="123">
        <f>E9*F9</f>
        <v>0</v>
      </c>
      <c r="H9" s="193" t="s">
        <v>36</v>
      </c>
    </row>
    <row r="10" spans="1:9" ht="26.4" x14ac:dyDescent="0.25">
      <c r="A10" s="125" t="s">
        <v>4090</v>
      </c>
      <c r="B10" s="125"/>
      <c r="C10" s="185" t="s">
        <v>4091</v>
      </c>
      <c r="D10" s="15"/>
      <c r="E10" s="15"/>
      <c r="F10" s="124"/>
      <c r="G10" s="123"/>
    </row>
    <row r="11" spans="1:9" ht="15.6" x14ac:dyDescent="0.25">
      <c r="A11" s="125"/>
      <c r="B11" s="125" t="s">
        <v>4092</v>
      </c>
      <c r="C11" s="216" t="s">
        <v>4085</v>
      </c>
      <c r="D11" s="105" t="s">
        <v>454</v>
      </c>
      <c r="E11" s="105"/>
      <c r="F11" s="120"/>
      <c r="G11" s="123">
        <f>E11*F11</f>
        <v>0</v>
      </c>
      <c r="H11" s="193" t="s">
        <v>36</v>
      </c>
    </row>
    <row r="12" spans="1:9" x14ac:dyDescent="0.25">
      <c r="A12" s="125"/>
      <c r="B12" s="125" t="s">
        <v>4093</v>
      </c>
      <c r="C12" s="216" t="s">
        <v>4085</v>
      </c>
      <c r="D12" s="105" t="s">
        <v>351</v>
      </c>
      <c r="E12" s="105"/>
      <c r="F12" s="120"/>
      <c r="G12" s="123">
        <f>E12*F12</f>
        <v>0</v>
      </c>
      <c r="H12" s="193" t="s">
        <v>36</v>
      </c>
    </row>
    <row r="13" spans="1:9" x14ac:dyDescent="0.25">
      <c r="A13" s="125"/>
      <c r="B13" s="125" t="s">
        <v>4094</v>
      </c>
      <c r="C13" s="216" t="s">
        <v>4085</v>
      </c>
      <c r="D13" s="105" t="s">
        <v>0</v>
      </c>
      <c r="E13" s="105"/>
      <c r="F13" s="120"/>
      <c r="G13" s="123">
        <f>E13*F13</f>
        <v>0</v>
      </c>
      <c r="H13" s="193" t="s">
        <v>36</v>
      </c>
    </row>
    <row r="14" spans="1:9" x14ac:dyDescent="0.25">
      <c r="A14" s="125"/>
      <c r="B14" s="125" t="s">
        <v>4095</v>
      </c>
      <c r="C14" s="216" t="s">
        <v>4085</v>
      </c>
      <c r="D14" s="105" t="s">
        <v>619</v>
      </c>
      <c r="E14" s="105"/>
      <c r="F14" s="120"/>
      <c r="G14" s="123">
        <f>E14*F14</f>
        <v>0</v>
      </c>
      <c r="H14" s="193" t="s">
        <v>36</v>
      </c>
    </row>
    <row r="15" spans="1:9" x14ac:dyDescent="0.25">
      <c r="A15" s="125"/>
      <c r="B15" s="125"/>
      <c r="C15" s="153"/>
      <c r="D15" s="15"/>
      <c r="E15" s="15"/>
      <c r="F15" s="124"/>
      <c r="G15" s="123"/>
    </row>
    <row r="16" spans="1:9" x14ac:dyDescent="0.25">
      <c r="A16" s="56"/>
      <c r="B16" s="56"/>
      <c r="C16" s="54"/>
      <c r="D16" s="81"/>
      <c r="E16" s="15"/>
      <c r="F16" s="124"/>
      <c r="G16" s="123"/>
      <c r="H16" s="210" t="s">
        <v>130</v>
      </c>
    </row>
    <row r="17" spans="1:7" x14ac:dyDescent="0.25">
      <c r="A17" s="161"/>
      <c r="B17" s="161"/>
      <c r="C17" s="162"/>
      <c r="D17" s="159"/>
      <c r="E17" s="147"/>
      <c r="F17" s="171"/>
      <c r="G17" s="170"/>
    </row>
    <row r="18" spans="1:7" x14ac:dyDescent="0.25">
      <c r="A18" s="111" t="s">
        <v>131</v>
      </c>
      <c r="B18" s="111"/>
      <c r="C18" s="111"/>
      <c r="D18" s="166"/>
      <c r="E18" s="118"/>
      <c r="F18" s="130"/>
      <c r="G18" s="112">
        <f>SUM(G5:G17)</f>
        <v>0</v>
      </c>
    </row>
    <row r="19" spans="1:7" x14ac:dyDescent="0.25">
      <c r="D19" s="156"/>
    </row>
    <row r="1048294" spans="4:4" x14ac:dyDescent="0.25">
      <c r="D104829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FC53-F3E1-4F07-9FE1-56002AE0B66C}">
  <dimension ref="A1:H1048286"/>
  <sheetViews>
    <sheetView view="pageBreakPreview" zoomScaleNormal="100" zoomScaleSheetLayoutView="100" workbookViewId="0">
      <selection activeCell="H8" sqref="H8"/>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4096</v>
      </c>
      <c r="B1" s="37"/>
      <c r="C1" s="37"/>
      <c r="D1" s="1082" t="s">
        <v>4097</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218"/>
      <c r="D4" s="15"/>
      <c r="E4" s="15"/>
      <c r="F4" s="124"/>
      <c r="G4" s="123"/>
    </row>
    <row r="5" spans="1:8" ht="39.6" x14ac:dyDescent="0.25">
      <c r="A5" s="125" t="s">
        <v>4098</v>
      </c>
      <c r="B5" s="125"/>
      <c r="C5" s="185" t="s">
        <v>4099</v>
      </c>
      <c r="D5" s="105" t="s">
        <v>619</v>
      </c>
      <c r="E5" s="105"/>
      <c r="F5" s="120"/>
      <c r="G5" s="123">
        <f>E5*F5</f>
        <v>0</v>
      </c>
      <c r="H5" s="193" t="s">
        <v>36</v>
      </c>
    </row>
    <row r="6" spans="1:8" ht="26.4" x14ac:dyDescent="0.25">
      <c r="A6" s="125" t="s">
        <v>4100</v>
      </c>
      <c r="B6" s="125"/>
      <c r="C6" s="185" t="s">
        <v>4101</v>
      </c>
      <c r="D6" s="105" t="s">
        <v>351</v>
      </c>
      <c r="E6" s="105"/>
      <c r="F6" s="120"/>
      <c r="G6" s="123">
        <f>E6*F6</f>
        <v>0</v>
      </c>
      <c r="H6" s="193" t="s">
        <v>36</v>
      </c>
    </row>
    <row r="7" spans="1:8" x14ac:dyDescent="0.25">
      <c r="A7" s="125"/>
      <c r="B7" s="125"/>
      <c r="C7" s="53"/>
      <c r="D7" s="15"/>
      <c r="E7" s="15"/>
      <c r="F7" s="124"/>
      <c r="G7" s="123"/>
    </row>
    <row r="8" spans="1:8" x14ac:dyDescent="0.25">
      <c r="A8" s="161"/>
      <c r="B8" s="161"/>
      <c r="C8" s="54"/>
      <c r="D8" s="81"/>
      <c r="E8" s="15"/>
      <c r="F8" s="124"/>
      <c r="G8" s="123"/>
      <c r="H8" s="210" t="s">
        <v>130</v>
      </c>
    </row>
    <row r="9" spans="1:8" x14ac:dyDescent="0.25">
      <c r="A9" s="161"/>
      <c r="B9" s="161"/>
      <c r="C9" s="162"/>
      <c r="D9" s="159"/>
      <c r="E9" s="147"/>
      <c r="F9" s="171"/>
      <c r="G9" s="170"/>
    </row>
    <row r="10" spans="1:8" x14ac:dyDescent="0.25">
      <c r="A10" s="111" t="s">
        <v>131</v>
      </c>
      <c r="B10" s="111"/>
      <c r="C10" s="111"/>
      <c r="D10" s="166"/>
      <c r="E10" s="118"/>
      <c r="F10" s="130"/>
      <c r="G10" s="112">
        <f>SUM(G5:G9)</f>
        <v>0</v>
      </c>
    </row>
    <row r="11" spans="1:8" x14ac:dyDescent="0.25">
      <c r="D11" s="156"/>
    </row>
    <row r="1048286" spans="4:4" x14ac:dyDescent="0.25">
      <c r="D1048286" s="48"/>
    </row>
  </sheetData>
  <mergeCells count="1">
    <mergeCell ref="D1:G1"/>
  </mergeCells>
  <pageMargins left="0.75" right="0.75" top="1" bottom="1" header="0.5" footer="0.5"/>
  <pageSetup paperSize="9" scale="5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9270-5819-47F0-87F0-7C11F476714F}">
  <dimension ref="A1:H1048287"/>
  <sheetViews>
    <sheetView view="pageBreakPreview" zoomScaleNormal="100" zoomScaleSheetLayoutView="100" workbookViewId="0">
      <selection activeCell="H9" sqref="H9"/>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4102</v>
      </c>
      <c r="B1" s="37"/>
      <c r="C1" s="37"/>
      <c r="D1" s="1082" t="s">
        <v>4103</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4104</v>
      </c>
      <c r="B5" s="125"/>
      <c r="C5" s="103" t="s">
        <v>4105</v>
      </c>
      <c r="D5" s="15"/>
      <c r="E5" s="15"/>
      <c r="F5" s="124"/>
      <c r="G5" s="123"/>
    </row>
    <row r="6" spans="1:8" ht="15.6" x14ac:dyDescent="0.25">
      <c r="A6" s="125"/>
      <c r="B6" s="125" t="s">
        <v>4106</v>
      </c>
      <c r="C6" s="221" t="s">
        <v>4107</v>
      </c>
      <c r="D6" s="105" t="s">
        <v>454</v>
      </c>
      <c r="E6" s="105"/>
      <c r="F6" s="120"/>
      <c r="G6" s="123">
        <f>E6*F6</f>
        <v>0</v>
      </c>
      <c r="H6" s="193" t="s">
        <v>36</v>
      </c>
    </row>
    <row r="7" spans="1:8" ht="15.6" x14ac:dyDescent="0.25">
      <c r="A7" s="125"/>
      <c r="B7" s="125" t="s">
        <v>4108</v>
      </c>
      <c r="C7" s="221" t="s">
        <v>4107</v>
      </c>
      <c r="D7" s="105" t="s">
        <v>454</v>
      </c>
      <c r="E7" s="105"/>
      <c r="F7" s="120"/>
      <c r="G7" s="123">
        <f>E7*F7</f>
        <v>0</v>
      </c>
      <c r="H7" s="193" t="s">
        <v>36</v>
      </c>
    </row>
    <row r="8" spans="1:8" x14ac:dyDescent="0.25">
      <c r="A8" s="125"/>
      <c r="B8" s="125"/>
      <c r="C8" s="53"/>
      <c r="D8" s="15"/>
      <c r="E8" s="15"/>
      <c r="F8" s="124"/>
      <c r="G8" s="123"/>
    </row>
    <row r="9" spans="1:8" x14ac:dyDescent="0.25">
      <c r="A9" s="125"/>
      <c r="B9" s="125"/>
      <c r="C9" s="73"/>
      <c r="D9" s="15"/>
      <c r="E9" s="15"/>
      <c r="F9" s="124"/>
      <c r="G9" s="123"/>
      <c r="H9" s="210" t="s">
        <v>130</v>
      </c>
    </row>
    <row r="10" spans="1:8" x14ac:dyDescent="0.25">
      <c r="A10" s="125"/>
      <c r="B10" s="125"/>
      <c r="C10" s="72"/>
      <c r="D10" s="15"/>
      <c r="E10" s="15"/>
      <c r="F10" s="124"/>
      <c r="G10" s="123"/>
    </row>
    <row r="11" spans="1:8" x14ac:dyDescent="0.25">
      <c r="A11" s="111" t="s">
        <v>131</v>
      </c>
      <c r="B11" s="111"/>
      <c r="C11" s="111"/>
      <c r="D11"/>
      <c r="E11" s="118"/>
      <c r="F11" s="130"/>
      <c r="G11" s="112">
        <f>SUM(G5:G10)</f>
        <v>0</v>
      </c>
    </row>
    <row r="12" spans="1:8" x14ac:dyDescent="0.25">
      <c r="D12" s="156"/>
    </row>
    <row r="1048287" spans="4:4" x14ac:dyDescent="0.25">
      <c r="D1048287" s="48"/>
    </row>
  </sheetData>
  <mergeCells count="1">
    <mergeCell ref="D1:G1"/>
  </mergeCells>
  <pageMargins left="0.75" right="0.75" top="1" bottom="1" header="0.5" footer="0.5"/>
  <pageSetup paperSize="9" scale="59"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1F362-2F7B-48A9-BDFB-11EBB31402B7}">
  <dimension ref="A1:H1048312"/>
  <sheetViews>
    <sheetView view="pageBreakPreview" topLeftCell="A10" zoomScaleNormal="100" zoomScaleSheetLayoutView="100" workbookViewId="0">
      <selection activeCell="H34" sqref="H34"/>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4109</v>
      </c>
      <c r="B1" s="37"/>
      <c r="C1" s="37"/>
      <c r="D1" s="1082" t="s">
        <v>4110</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4111</v>
      </c>
      <c r="B5" s="125"/>
      <c r="C5" s="188" t="s">
        <v>4112</v>
      </c>
      <c r="D5" s="15"/>
      <c r="E5" s="15"/>
      <c r="F5" s="15"/>
      <c r="G5" s="123"/>
    </row>
    <row r="6" spans="1:8" x14ac:dyDescent="0.25">
      <c r="A6" s="125"/>
      <c r="B6" s="125" t="s">
        <v>4113</v>
      </c>
      <c r="C6" s="221" t="s">
        <v>4114</v>
      </c>
      <c r="D6" s="105" t="s">
        <v>41</v>
      </c>
      <c r="E6" s="15" t="s">
        <v>42</v>
      </c>
      <c r="F6" s="15" t="s">
        <v>43</v>
      </c>
      <c r="G6" s="121"/>
      <c r="H6" s="193" t="s">
        <v>36</v>
      </c>
    </row>
    <row r="7" spans="1:8" x14ac:dyDescent="0.25">
      <c r="A7" s="125" t="s">
        <v>4115</v>
      </c>
      <c r="B7" s="125"/>
      <c r="C7" s="188" t="s">
        <v>4116</v>
      </c>
      <c r="D7" s="15"/>
      <c r="E7" s="15"/>
      <c r="F7" s="15"/>
      <c r="G7" s="121"/>
    </row>
    <row r="8" spans="1:8" x14ac:dyDescent="0.25">
      <c r="A8" s="125"/>
      <c r="B8" s="125" t="s">
        <v>4117</v>
      </c>
      <c r="C8" s="221" t="s">
        <v>4118</v>
      </c>
      <c r="D8" s="105" t="s">
        <v>41</v>
      </c>
      <c r="E8" s="15" t="s">
        <v>42</v>
      </c>
      <c r="F8" s="15" t="s">
        <v>43</v>
      </c>
      <c r="G8" s="121"/>
      <c r="H8" s="193" t="s">
        <v>36</v>
      </c>
    </row>
    <row r="9" spans="1:8" x14ac:dyDescent="0.25">
      <c r="A9" s="125"/>
      <c r="B9" s="125" t="s">
        <v>4119</v>
      </c>
      <c r="C9" s="216" t="s">
        <v>4120</v>
      </c>
      <c r="D9" s="105" t="s">
        <v>41</v>
      </c>
      <c r="E9" s="15" t="s">
        <v>42</v>
      </c>
      <c r="F9" s="15" t="s">
        <v>43</v>
      </c>
      <c r="G9" s="121"/>
      <c r="H9" s="193" t="s">
        <v>36</v>
      </c>
    </row>
    <row r="10" spans="1:8" x14ac:dyDescent="0.25">
      <c r="A10" s="125" t="s">
        <v>4121</v>
      </c>
      <c r="B10" s="125"/>
      <c r="C10" s="103" t="s">
        <v>4122</v>
      </c>
      <c r="D10" s="15"/>
      <c r="E10" s="15"/>
      <c r="F10" s="15"/>
      <c r="G10" s="121"/>
    </row>
    <row r="11" spans="1:8" ht="26.4" x14ac:dyDescent="0.25">
      <c r="A11" s="125"/>
      <c r="B11" s="125" t="s">
        <v>4123</v>
      </c>
      <c r="C11" s="221" t="s">
        <v>4124</v>
      </c>
      <c r="D11" s="105" t="s">
        <v>41</v>
      </c>
      <c r="E11" s="15" t="s">
        <v>42</v>
      </c>
      <c r="F11" s="15" t="s">
        <v>43</v>
      </c>
      <c r="G11" s="121"/>
      <c r="H11" s="193" t="s">
        <v>36</v>
      </c>
    </row>
    <row r="12" spans="1:8" x14ac:dyDescent="0.25">
      <c r="A12" s="125"/>
      <c r="B12" s="125" t="s">
        <v>4125</v>
      </c>
      <c r="C12" s="221" t="s">
        <v>4120</v>
      </c>
      <c r="D12" s="105" t="s">
        <v>41</v>
      </c>
      <c r="E12" s="15" t="s">
        <v>42</v>
      </c>
      <c r="F12" s="15" t="s">
        <v>43</v>
      </c>
      <c r="G12" s="121"/>
      <c r="H12" s="193" t="s">
        <v>36</v>
      </c>
    </row>
    <row r="13" spans="1:8" x14ac:dyDescent="0.25">
      <c r="A13" s="125" t="s">
        <v>4126</v>
      </c>
      <c r="B13" s="125"/>
      <c r="C13" s="188" t="s">
        <v>4127</v>
      </c>
      <c r="D13" s="15"/>
      <c r="E13" s="15"/>
      <c r="F13" s="15"/>
      <c r="G13" s="121"/>
    </row>
    <row r="14" spans="1:8" ht="26.4" x14ac:dyDescent="0.25">
      <c r="A14" s="125"/>
      <c r="B14" s="125" t="s">
        <v>4128</v>
      </c>
      <c r="C14" s="221" t="s">
        <v>4129</v>
      </c>
      <c r="D14" s="105" t="s">
        <v>41</v>
      </c>
      <c r="E14" s="15" t="s">
        <v>42</v>
      </c>
      <c r="F14" s="15" t="s">
        <v>43</v>
      </c>
      <c r="G14" s="121"/>
      <c r="H14" s="193" t="s">
        <v>36</v>
      </c>
    </row>
    <row r="15" spans="1:8" x14ac:dyDescent="0.25">
      <c r="A15" s="125"/>
      <c r="B15" s="125" t="s">
        <v>4130</v>
      </c>
      <c r="C15" s="221" t="s">
        <v>4120</v>
      </c>
      <c r="D15" s="105" t="s">
        <v>41</v>
      </c>
      <c r="E15" s="15" t="s">
        <v>42</v>
      </c>
      <c r="F15" s="15" t="s">
        <v>43</v>
      </c>
      <c r="G15" s="121"/>
      <c r="H15" s="193" t="s">
        <v>36</v>
      </c>
    </row>
    <row r="16" spans="1:8" x14ac:dyDescent="0.25">
      <c r="A16" s="125" t="s">
        <v>4131</v>
      </c>
      <c r="B16" s="125"/>
      <c r="C16" s="103" t="s">
        <v>4132</v>
      </c>
      <c r="D16" s="15"/>
      <c r="E16" s="15"/>
      <c r="F16" s="15"/>
      <c r="G16" s="121"/>
    </row>
    <row r="17" spans="1:8" ht="26.4" x14ac:dyDescent="0.25">
      <c r="A17" s="125"/>
      <c r="B17" s="125" t="s">
        <v>4133</v>
      </c>
      <c r="C17" s="221" t="s">
        <v>4134</v>
      </c>
      <c r="D17" s="105" t="s">
        <v>41</v>
      </c>
      <c r="E17" s="15" t="s">
        <v>42</v>
      </c>
      <c r="F17" s="15" t="s">
        <v>43</v>
      </c>
      <c r="G17" s="121"/>
      <c r="H17" s="193" t="s">
        <v>36</v>
      </c>
    </row>
    <row r="18" spans="1:8" x14ac:dyDescent="0.25">
      <c r="A18" s="125"/>
      <c r="B18" s="125" t="s">
        <v>4135</v>
      </c>
      <c r="C18" s="221" t="s">
        <v>4120</v>
      </c>
      <c r="D18" s="105" t="s">
        <v>41</v>
      </c>
      <c r="E18" s="15" t="s">
        <v>42</v>
      </c>
      <c r="F18" s="15" t="s">
        <v>43</v>
      </c>
      <c r="G18" s="121"/>
      <c r="H18" s="193" t="s">
        <v>36</v>
      </c>
    </row>
    <row r="19" spans="1:8" ht="26.4" x14ac:dyDescent="0.25">
      <c r="A19" s="125" t="s">
        <v>4136</v>
      </c>
      <c r="B19" s="125"/>
      <c r="C19" s="103" t="s">
        <v>4137</v>
      </c>
      <c r="D19" s="15"/>
      <c r="E19" s="15"/>
      <c r="F19" s="15"/>
      <c r="G19" s="121"/>
    </row>
    <row r="20" spans="1:8" x14ac:dyDescent="0.25">
      <c r="A20" s="125"/>
      <c r="B20" s="125" t="s">
        <v>4138</v>
      </c>
      <c r="C20" s="104" t="s">
        <v>4139</v>
      </c>
      <c r="D20" s="105" t="s">
        <v>351</v>
      </c>
      <c r="E20" s="105"/>
      <c r="F20" s="120"/>
      <c r="G20" s="123">
        <f>E20*F20</f>
        <v>0</v>
      </c>
    </row>
    <row r="21" spans="1:8" x14ac:dyDescent="0.25">
      <c r="A21" s="125"/>
      <c r="B21" s="125" t="s">
        <v>4140</v>
      </c>
      <c r="C21" s="104" t="s">
        <v>4141</v>
      </c>
      <c r="D21" s="105" t="s">
        <v>351</v>
      </c>
      <c r="E21" s="105"/>
      <c r="F21" s="120"/>
      <c r="G21" s="123">
        <f>E21*F21</f>
        <v>0</v>
      </c>
    </row>
    <row r="22" spans="1:8" x14ac:dyDescent="0.25">
      <c r="A22" s="125"/>
      <c r="B22" s="125" t="s">
        <v>4142</v>
      </c>
      <c r="C22" s="104" t="s">
        <v>4143</v>
      </c>
      <c r="D22" s="105" t="s">
        <v>351</v>
      </c>
      <c r="E22" s="105"/>
      <c r="F22" s="120"/>
      <c r="G22" s="123">
        <f>E22*F22</f>
        <v>0</v>
      </c>
    </row>
    <row r="23" spans="1:8" x14ac:dyDescent="0.25">
      <c r="A23" s="125"/>
      <c r="B23" s="125" t="s">
        <v>4144</v>
      </c>
      <c r="C23" s="104" t="s">
        <v>4145</v>
      </c>
      <c r="D23" s="105" t="s">
        <v>351</v>
      </c>
      <c r="E23" s="105"/>
      <c r="F23" s="120"/>
      <c r="G23" s="123">
        <f>E23*F23</f>
        <v>0</v>
      </c>
    </row>
    <row r="24" spans="1:8" x14ac:dyDescent="0.25">
      <c r="A24" s="125" t="s">
        <v>4146</v>
      </c>
      <c r="B24" s="77"/>
      <c r="C24" s="103" t="s">
        <v>4147</v>
      </c>
      <c r="D24" s="15"/>
      <c r="E24" s="15"/>
      <c r="F24" s="124"/>
      <c r="G24" s="123"/>
    </row>
    <row r="25" spans="1:8" x14ac:dyDescent="0.25">
      <c r="A25" s="125"/>
      <c r="B25" s="125" t="s">
        <v>4148</v>
      </c>
      <c r="C25" s="221" t="s">
        <v>4149</v>
      </c>
      <c r="D25" s="105" t="s">
        <v>351</v>
      </c>
      <c r="E25" s="105"/>
      <c r="F25" s="120"/>
      <c r="G25" s="123">
        <f>E25*F25</f>
        <v>0</v>
      </c>
      <c r="H25" s="193" t="s">
        <v>36</v>
      </c>
    </row>
    <row r="26" spans="1:8" x14ac:dyDescent="0.25">
      <c r="A26" s="125"/>
      <c r="B26" s="125" t="s">
        <v>4150</v>
      </c>
      <c r="C26" s="221" t="s">
        <v>4120</v>
      </c>
      <c r="D26" s="105" t="s">
        <v>351</v>
      </c>
      <c r="E26" s="105"/>
      <c r="F26" s="120"/>
      <c r="G26" s="123">
        <f>E26*F26</f>
        <v>0</v>
      </c>
      <c r="H26" s="193" t="s">
        <v>36</v>
      </c>
    </row>
    <row r="27" spans="1:8" x14ac:dyDescent="0.25">
      <c r="A27" s="125" t="s">
        <v>4151</v>
      </c>
      <c r="B27" s="125"/>
      <c r="C27" s="188" t="s">
        <v>4152</v>
      </c>
      <c r="D27" s="15"/>
      <c r="E27" s="15"/>
      <c r="F27" s="124"/>
      <c r="G27" s="123"/>
    </row>
    <row r="28" spans="1:8" x14ac:dyDescent="0.25">
      <c r="A28" s="125"/>
      <c r="B28" s="125" t="s">
        <v>4153</v>
      </c>
      <c r="C28" s="221" t="s">
        <v>4154</v>
      </c>
      <c r="D28" s="137" t="s">
        <v>351</v>
      </c>
      <c r="E28" s="105"/>
      <c r="F28" s="120"/>
      <c r="G28" s="123">
        <f>E28*F28</f>
        <v>0</v>
      </c>
      <c r="H28" s="193" t="s">
        <v>36</v>
      </c>
    </row>
    <row r="29" spans="1:8" x14ac:dyDescent="0.25">
      <c r="A29" s="125" t="s">
        <v>4155</v>
      </c>
      <c r="B29" s="125"/>
      <c r="C29" s="188" t="s">
        <v>4156</v>
      </c>
      <c r="D29" s="15"/>
      <c r="E29" s="15"/>
      <c r="F29" s="124"/>
      <c r="G29" s="123"/>
    </row>
    <row r="30" spans="1:8" x14ac:dyDescent="0.25">
      <c r="A30" s="125"/>
      <c r="B30" s="125" t="s">
        <v>4157</v>
      </c>
      <c r="C30" s="221" t="s">
        <v>4158</v>
      </c>
      <c r="D30" s="105" t="s">
        <v>351</v>
      </c>
      <c r="E30" s="105"/>
      <c r="F30" s="120"/>
      <c r="G30" s="123">
        <f>E30*F30</f>
        <v>0</v>
      </c>
      <c r="H30" s="193" t="s">
        <v>36</v>
      </c>
    </row>
    <row r="31" spans="1:8" x14ac:dyDescent="0.25">
      <c r="A31" s="125" t="s">
        <v>4159</v>
      </c>
      <c r="B31" s="125"/>
      <c r="C31" s="188" t="s">
        <v>4160</v>
      </c>
      <c r="D31" s="15"/>
      <c r="E31" s="15"/>
      <c r="F31" s="124"/>
      <c r="G31" s="123"/>
    </row>
    <row r="32" spans="1:8" x14ac:dyDescent="0.25">
      <c r="A32" s="125"/>
      <c r="B32" s="125" t="s">
        <v>4161</v>
      </c>
      <c r="C32" s="221" t="s">
        <v>4162</v>
      </c>
      <c r="D32" s="105" t="s">
        <v>351</v>
      </c>
      <c r="E32" s="105"/>
      <c r="F32" s="120"/>
      <c r="G32" s="123">
        <f>E32*F32</f>
        <v>0</v>
      </c>
      <c r="H32" s="193" t="s">
        <v>36</v>
      </c>
    </row>
    <row r="33" spans="1:8" x14ac:dyDescent="0.25">
      <c r="A33" s="125"/>
      <c r="B33" s="125"/>
      <c r="C33" s="185"/>
      <c r="D33" s="15"/>
      <c r="E33" s="15"/>
      <c r="F33" s="15"/>
      <c r="G33" s="123"/>
    </row>
    <row r="34" spans="1:8" x14ac:dyDescent="0.25">
      <c r="A34" s="56"/>
      <c r="B34" s="56"/>
      <c r="C34" s="54"/>
      <c r="D34" s="80"/>
      <c r="E34" s="15"/>
      <c r="F34" s="15"/>
      <c r="G34" s="123"/>
      <c r="H34" s="210" t="s">
        <v>130</v>
      </c>
    </row>
    <row r="35" spans="1:8" x14ac:dyDescent="0.25">
      <c r="A35" s="161"/>
      <c r="B35" s="161"/>
      <c r="C35" s="162"/>
      <c r="D35" s="97"/>
      <c r="E35" s="147"/>
      <c r="F35" s="147"/>
      <c r="G35" s="170"/>
    </row>
    <row r="36" spans="1:8" x14ac:dyDescent="0.25">
      <c r="A36" s="111" t="s">
        <v>131</v>
      </c>
      <c r="B36" s="111"/>
      <c r="C36" s="111"/>
      <c r="D36" s="166"/>
      <c r="E36" s="118"/>
      <c r="F36" s="118"/>
      <c r="G36" s="112">
        <f>SUM(G5:G35)</f>
        <v>0</v>
      </c>
    </row>
    <row r="37" spans="1:8" x14ac:dyDescent="0.25">
      <c r="D37" s="156"/>
    </row>
    <row r="1048312" spans="4:4" x14ac:dyDescent="0.25">
      <c r="D1048312"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A37B-3890-4B1B-99C3-C971ED502EBC}">
  <dimension ref="A1:J1048289"/>
  <sheetViews>
    <sheetView view="pageBreakPreview" zoomScaleNormal="100" zoomScaleSheetLayoutView="100" workbookViewId="0">
      <selection activeCell="J11" sqref="J11"/>
    </sheetView>
  </sheetViews>
  <sheetFormatPr defaultRowHeight="13.2" x14ac:dyDescent="0.25"/>
  <cols>
    <col min="1" max="1" width="9.6640625" style="38" customWidth="1"/>
    <col min="2" max="2" width="11.33203125" style="38" customWidth="1"/>
    <col min="3" max="4" width="3.6640625" style="38" customWidth="1"/>
    <col min="5" max="5" width="40.6640625" style="38" customWidth="1"/>
    <col min="6" max="6" width="25.5546875" style="38" bestFit="1" customWidth="1"/>
    <col min="7" max="9" width="20.6640625" style="38" customWidth="1"/>
    <col min="10" max="258" width="9.33203125" style="38"/>
    <col min="259" max="259" width="9.33203125" style="38" customWidth="1"/>
    <col min="260" max="260" width="6.6640625" style="38" customWidth="1"/>
    <col min="261" max="261" width="40.6640625" style="38" customWidth="1"/>
    <col min="262" max="265" width="9.33203125" style="38" customWidth="1"/>
    <col min="266" max="514" width="9.33203125" style="38"/>
    <col min="515" max="515" width="9.33203125" style="38" customWidth="1"/>
    <col min="516" max="516" width="6.6640625" style="38" customWidth="1"/>
    <col min="517" max="517" width="40.6640625" style="38" customWidth="1"/>
    <col min="518" max="521" width="9.33203125" style="38" customWidth="1"/>
    <col min="522" max="770" width="9.33203125" style="38"/>
    <col min="771" max="771" width="9.33203125" style="38" customWidth="1"/>
    <col min="772" max="772" width="6.6640625" style="38" customWidth="1"/>
    <col min="773" max="773" width="40.6640625" style="38" customWidth="1"/>
    <col min="774" max="777" width="9.33203125" style="38" customWidth="1"/>
    <col min="778" max="1026" width="9.33203125" style="38"/>
    <col min="1027" max="1027" width="9.33203125" style="38" customWidth="1"/>
    <col min="1028" max="1028" width="6.6640625" style="38" customWidth="1"/>
    <col min="1029" max="1029" width="40.6640625" style="38" customWidth="1"/>
    <col min="1030" max="1033" width="9.33203125" style="38" customWidth="1"/>
    <col min="1034" max="1282" width="9.33203125" style="38"/>
    <col min="1283" max="1283" width="9.33203125" style="38" customWidth="1"/>
    <col min="1284" max="1284" width="6.6640625" style="38" customWidth="1"/>
    <col min="1285" max="1285" width="40.6640625" style="38" customWidth="1"/>
    <col min="1286" max="1289" width="9.33203125" style="38" customWidth="1"/>
    <col min="1290" max="1538" width="9.33203125" style="38"/>
    <col min="1539" max="1539" width="9.33203125" style="38" customWidth="1"/>
    <col min="1540" max="1540" width="6.6640625" style="38" customWidth="1"/>
    <col min="1541" max="1541" width="40.6640625" style="38" customWidth="1"/>
    <col min="1542" max="1545" width="9.33203125" style="38" customWidth="1"/>
    <col min="1546" max="1794" width="9.33203125" style="38"/>
    <col min="1795" max="1795" width="9.33203125" style="38" customWidth="1"/>
    <col min="1796" max="1796" width="6.6640625" style="38" customWidth="1"/>
    <col min="1797" max="1797" width="40.6640625" style="38" customWidth="1"/>
    <col min="1798" max="1801" width="9.33203125" style="38" customWidth="1"/>
    <col min="1802" max="2050" width="9.33203125" style="38"/>
    <col min="2051" max="2051" width="9.33203125" style="38" customWidth="1"/>
    <col min="2052" max="2052" width="6.6640625" style="38" customWidth="1"/>
    <col min="2053" max="2053" width="40.6640625" style="38" customWidth="1"/>
    <col min="2054" max="2057" width="9.33203125" style="38" customWidth="1"/>
    <col min="2058" max="2306" width="9.33203125" style="38"/>
    <col min="2307" max="2307" width="9.33203125" style="38" customWidth="1"/>
    <col min="2308" max="2308" width="6.6640625" style="38" customWidth="1"/>
    <col min="2309" max="2309" width="40.6640625" style="38" customWidth="1"/>
    <col min="2310" max="2313" width="9.33203125" style="38" customWidth="1"/>
    <col min="2314" max="2562" width="9.33203125" style="38"/>
    <col min="2563" max="2563" width="9.33203125" style="38" customWidth="1"/>
    <col min="2564" max="2564" width="6.6640625" style="38" customWidth="1"/>
    <col min="2565" max="2565" width="40.6640625" style="38" customWidth="1"/>
    <col min="2566" max="2569" width="9.33203125" style="38" customWidth="1"/>
    <col min="2570" max="2818" width="9.33203125" style="38"/>
    <col min="2819" max="2819" width="9.33203125" style="38" customWidth="1"/>
    <col min="2820" max="2820" width="6.6640625" style="38" customWidth="1"/>
    <col min="2821" max="2821" width="40.6640625" style="38" customWidth="1"/>
    <col min="2822" max="2825" width="9.33203125" style="38" customWidth="1"/>
    <col min="2826" max="3074" width="9.33203125" style="38"/>
    <col min="3075" max="3075" width="9.33203125" style="38" customWidth="1"/>
    <col min="3076" max="3076" width="6.6640625" style="38" customWidth="1"/>
    <col min="3077" max="3077" width="40.6640625" style="38" customWidth="1"/>
    <col min="3078" max="3081" width="9.33203125" style="38" customWidth="1"/>
    <col min="3082" max="3330" width="9.33203125" style="38"/>
    <col min="3331" max="3331" width="9.33203125" style="38" customWidth="1"/>
    <col min="3332" max="3332" width="6.6640625" style="38" customWidth="1"/>
    <col min="3333" max="3333" width="40.6640625" style="38" customWidth="1"/>
    <col min="3334" max="3337" width="9.33203125" style="38" customWidth="1"/>
    <col min="3338" max="3586" width="9.33203125" style="38"/>
    <col min="3587" max="3587" width="9.33203125" style="38" customWidth="1"/>
    <col min="3588" max="3588" width="6.6640625" style="38" customWidth="1"/>
    <col min="3589" max="3589" width="40.6640625" style="38" customWidth="1"/>
    <col min="3590" max="3593" width="9.33203125" style="38" customWidth="1"/>
    <col min="3594" max="3842" width="9.33203125" style="38"/>
    <col min="3843" max="3843" width="9.33203125" style="38" customWidth="1"/>
    <col min="3844" max="3844" width="6.6640625" style="38" customWidth="1"/>
    <col min="3845" max="3845" width="40.6640625" style="38" customWidth="1"/>
    <col min="3846" max="3849" width="9.33203125" style="38" customWidth="1"/>
    <col min="3850" max="4098" width="9.33203125" style="38"/>
    <col min="4099" max="4099" width="9.33203125" style="38" customWidth="1"/>
    <col min="4100" max="4100" width="6.6640625" style="38" customWidth="1"/>
    <col min="4101" max="4101" width="40.6640625" style="38" customWidth="1"/>
    <col min="4102" max="4105" width="9.33203125" style="38" customWidth="1"/>
    <col min="4106" max="4354" width="9.33203125" style="38"/>
    <col min="4355" max="4355" width="9.33203125" style="38" customWidth="1"/>
    <col min="4356" max="4356" width="6.6640625" style="38" customWidth="1"/>
    <col min="4357" max="4357" width="40.6640625" style="38" customWidth="1"/>
    <col min="4358" max="4361" width="9.33203125" style="38" customWidth="1"/>
    <col min="4362" max="4610" width="9.33203125" style="38"/>
    <col min="4611" max="4611" width="9.33203125" style="38" customWidth="1"/>
    <col min="4612" max="4612" width="6.6640625" style="38" customWidth="1"/>
    <col min="4613" max="4613" width="40.6640625" style="38" customWidth="1"/>
    <col min="4614" max="4617" width="9.33203125" style="38" customWidth="1"/>
    <col min="4618" max="4866" width="9.33203125" style="38"/>
    <col min="4867" max="4867" width="9.33203125" style="38" customWidth="1"/>
    <col min="4868" max="4868" width="6.6640625" style="38" customWidth="1"/>
    <col min="4869" max="4869" width="40.6640625" style="38" customWidth="1"/>
    <col min="4870" max="4873" width="9.33203125" style="38" customWidth="1"/>
    <col min="4874" max="5122" width="9.33203125" style="38"/>
    <col min="5123" max="5123" width="9.33203125" style="38" customWidth="1"/>
    <col min="5124" max="5124" width="6.6640625" style="38" customWidth="1"/>
    <col min="5125" max="5125" width="40.6640625" style="38" customWidth="1"/>
    <col min="5126" max="5129" width="9.33203125" style="38" customWidth="1"/>
    <col min="5130" max="5378" width="9.33203125" style="38"/>
    <col min="5379" max="5379" width="9.33203125" style="38" customWidth="1"/>
    <col min="5380" max="5380" width="6.6640625" style="38" customWidth="1"/>
    <col min="5381" max="5381" width="40.6640625" style="38" customWidth="1"/>
    <col min="5382" max="5385" width="9.33203125" style="38" customWidth="1"/>
    <col min="5386" max="5634" width="9.33203125" style="38"/>
    <col min="5635" max="5635" width="9.33203125" style="38" customWidth="1"/>
    <col min="5636" max="5636" width="6.6640625" style="38" customWidth="1"/>
    <col min="5637" max="5637" width="40.6640625" style="38" customWidth="1"/>
    <col min="5638" max="5641" width="9.33203125" style="38" customWidth="1"/>
    <col min="5642" max="5890" width="9.33203125" style="38"/>
    <col min="5891" max="5891" width="9.33203125" style="38" customWidth="1"/>
    <col min="5892" max="5892" width="6.6640625" style="38" customWidth="1"/>
    <col min="5893" max="5893" width="40.6640625" style="38" customWidth="1"/>
    <col min="5894" max="5897" width="9.33203125" style="38" customWidth="1"/>
    <col min="5898" max="6146" width="9.33203125" style="38"/>
    <col min="6147" max="6147" width="9.33203125" style="38" customWidth="1"/>
    <col min="6148" max="6148" width="6.6640625" style="38" customWidth="1"/>
    <col min="6149" max="6149" width="40.6640625" style="38" customWidth="1"/>
    <col min="6150" max="6153" width="9.33203125" style="38" customWidth="1"/>
    <col min="6154" max="6402" width="9.33203125" style="38"/>
    <col min="6403" max="6403" width="9.33203125" style="38" customWidth="1"/>
    <col min="6404" max="6404" width="6.6640625" style="38" customWidth="1"/>
    <col min="6405" max="6405" width="40.6640625" style="38" customWidth="1"/>
    <col min="6406" max="6409" width="9.33203125" style="38" customWidth="1"/>
    <col min="6410" max="6658" width="9.33203125" style="38"/>
    <col min="6659" max="6659" width="9.33203125" style="38" customWidth="1"/>
    <col min="6660" max="6660" width="6.6640625" style="38" customWidth="1"/>
    <col min="6661" max="6661" width="40.6640625" style="38" customWidth="1"/>
    <col min="6662" max="6665" width="9.33203125" style="38" customWidth="1"/>
    <col min="6666" max="6914" width="9.33203125" style="38"/>
    <col min="6915" max="6915" width="9.33203125" style="38" customWidth="1"/>
    <col min="6916" max="6916" width="6.6640625" style="38" customWidth="1"/>
    <col min="6917" max="6917" width="40.6640625" style="38" customWidth="1"/>
    <col min="6918" max="6921" width="9.33203125" style="38" customWidth="1"/>
    <col min="6922" max="7170" width="9.33203125" style="38"/>
    <col min="7171" max="7171" width="9.33203125" style="38" customWidth="1"/>
    <col min="7172" max="7172" width="6.6640625" style="38" customWidth="1"/>
    <col min="7173" max="7173" width="40.6640625" style="38" customWidth="1"/>
    <col min="7174" max="7177" width="9.33203125" style="38" customWidth="1"/>
    <col min="7178" max="7426" width="9.33203125" style="38"/>
    <col min="7427" max="7427" width="9.33203125" style="38" customWidth="1"/>
    <col min="7428" max="7428" width="6.6640625" style="38" customWidth="1"/>
    <col min="7429" max="7429" width="40.6640625" style="38" customWidth="1"/>
    <col min="7430" max="7433" width="9.33203125" style="38" customWidth="1"/>
    <col min="7434" max="7682" width="9.33203125" style="38"/>
    <col min="7683" max="7683" width="9.33203125" style="38" customWidth="1"/>
    <col min="7684" max="7684" width="6.6640625" style="38" customWidth="1"/>
    <col min="7685" max="7685" width="40.6640625" style="38" customWidth="1"/>
    <col min="7686" max="7689" width="9.33203125" style="38" customWidth="1"/>
    <col min="7690" max="7938" width="9.33203125" style="38"/>
    <col min="7939" max="7939" width="9.33203125" style="38" customWidth="1"/>
    <col min="7940" max="7940" width="6.6640625" style="38" customWidth="1"/>
    <col min="7941" max="7941" width="40.6640625" style="38" customWidth="1"/>
    <col min="7942" max="7945" width="9.33203125" style="38" customWidth="1"/>
    <col min="7946" max="8194" width="9.33203125" style="38"/>
    <col min="8195" max="8195" width="9.33203125" style="38" customWidth="1"/>
    <col min="8196" max="8196" width="6.6640625" style="38" customWidth="1"/>
    <col min="8197" max="8197" width="40.6640625" style="38" customWidth="1"/>
    <col min="8198" max="8201" width="9.33203125" style="38" customWidth="1"/>
    <col min="8202" max="8450" width="9.33203125" style="38"/>
    <col min="8451" max="8451" width="9.33203125" style="38" customWidth="1"/>
    <col min="8452" max="8452" width="6.6640625" style="38" customWidth="1"/>
    <col min="8453" max="8453" width="40.6640625" style="38" customWidth="1"/>
    <col min="8454" max="8457" width="9.33203125" style="38" customWidth="1"/>
    <col min="8458" max="8706" width="9.33203125" style="38"/>
    <col min="8707" max="8707" width="9.33203125" style="38" customWidth="1"/>
    <col min="8708" max="8708" width="6.6640625" style="38" customWidth="1"/>
    <col min="8709" max="8709" width="40.6640625" style="38" customWidth="1"/>
    <col min="8710" max="8713" width="9.33203125" style="38" customWidth="1"/>
    <col min="8714" max="8962" width="9.33203125" style="38"/>
    <col min="8963" max="8963" width="9.33203125" style="38" customWidth="1"/>
    <col min="8964" max="8964" width="6.6640625" style="38" customWidth="1"/>
    <col min="8965" max="8965" width="40.6640625" style="38" customWidth="1"/>
    <col min="8966" max="8969" width="9.33203125" style="38" customWidth="1"/>
    <col min="8970" max="9218" width="9.33203125" style="38"/>
    <col min="9219" max="9219" width="9.33203125" style="38" customWidth="1"/>
    <col min="9220" max="9220" width="6.6640625" style="38" customWidth="1"/>
    <col min="9221" max="9221" width="40.6640625" style="38" customWidth="1"/>
    <col min="9222" max="9225" width="9.33203125" style="38" customWidth="1"/>
    <col min="9226" max="9474" width="9.33203125" style="38"/>
    <col min="9475" max="9475" width="9.33203125" style="38" customWidth="1"/>
    <col min="9476" max="9476" width="6.6640625" style="38" customWidth="1"/>
    <col min="9477" max="9477" width="40.6640625" style="38" customWidth="1"/>
    <col min="9478" max="9481" width="9.33203125" style="38" customWidth="1"/>
    <col min="9482" max="9730" width="9.33203125" style="38"/>
    <col min="9731" max="9731" width="9.33203125" style="38" customWidth="1"/>
    <col min="9732" max="9732" width="6.6640625" style="38" customWidth="1"/>
    <col min="9733" max="9733" width="40.6640625" style="38" customWidth="1"/>
    <col min="9734" max="9737" width="9.33203125" style="38" customWidth="1"/>
    <col min="9738" max="9986" width="9.33203125" style="38"/>
    <col min="9987" max="9987" width="9.33203125" style="38" customWidth="1"/>
    <col min="9988" max="9988" width="6.6640625" style="38" customWidth="1"/>
    <col min="9989" max="9989" width="40.6640625" style="38" customWidth="1"/>
    <col min="9990" max="9993" width="9.33203125" style="38" customWidth="1"/>
    <col min="9994" max="10242" width="9.33203125" style="38"/>
    <col min="10243" max="10243" width="9.33203125" style="38" customWidth="1"/>
    <col min="10244" max="10244" width="6.6640625" style="38" customWidth="1"/>
    <col min="10245" max="10245" width="40.6640625" style="38" customWidth="1"/>
    <col min="10246" max="10249" width="9.33203125" style="38" customWidth="1"/>
    <col min="10250" max="10498" width="9.33203125" style="38"/>
    <col min="10499" max="10499" width="9.33203125" style="38" customWidth="1"/>
    <col min="10500" max="10500" width="6.6640625" style="38" customWidth="1"/>
    <col min="10501" max="10501" width="40.6640625" style="38" customWidth="1"/>
    <col min="10502" max="10505" width="9.33203125" style="38" customWidth="1"/>
    <col min="10506" max="10754" width="9.33203125" style="38"/>
    <col min="10755" max="10755" width="9.33203125" style="38" customWidth="1"/>
    <col min="10756" max="10756" width="6.6640625" style="38" customWidth="1"/>
    <col min="10757" max="10757" width="40.6640625" style="38" customWidth="1"/>
    <col min="10758" max="10761" width="9.33203125" style="38" customWidth="1"/>
    <col min="10762" max="11010" width="9.33203125" style="38"/>
    <col min="11011" max="11011" width="9.33203125" style="38" customWidth="1"/>
    <col min="11012" max="11012" width="6.6640625" style="38" customWidth="1"/>
    <col min="11013" max="11013" width="40.6640625" style="38" customWidth="1"/>
    <col min="11014" max="11017" width="9.33203125" style="38" customWidth="1"/>
    <col min="11018" max="11266" width="9.33203125" style="38"/>
    <col min="11267" max="11267" width="9.33203125" style="38" customWidth="1"/>
    <col min="11268" max="11268" width="6.6640625" style="38" customWidth="1"/>
    <col min="11269" max="11269" width="40.6640625" style="38" customWidth="1"/>
    <col min="11270" max="11273" width="9.33203125" style="38" customWidth="1"/>
    <col min="11274" max="11522" width="9.33203125" style="38"/>
    <col min="11523" max="11523" width="9.33203125" style="38" customWidth="1"/>
    <col min="11524" max="11524" width="6.6640625" style="38" customWidth="1"/>
    <col min="11525" max="11525" width="40.6640625" style="38" customWidth="1"/>
    <col min="11526" max="11529" width="9.33203125" style="38" customWidth="1"/>
    <col min="11530" max="11778" width="9.33203125" style="38"/>
    <col min="11779" max="11779" width="9.33203125" style="38" customWidth="1"/>
    <col min="11780" max="11780" width="6.6640625" style="38" customWidth="1"/>
    <col min="11781" max="11781" width="40.6640625" style="38" customWidth="1"/>
    <col min="11782" max="11785" width="9.33203125" style="38" customWidth="1"/>
    <col min="11786" max="12034" width="9.33203125" style="38"/>
    <col min="12035" max="12035" width="9.33203125" style="38" customWidth="1"/>
    <col min="12036" max="12036" width="6.6640625" style="38" customWidth="1"/>
    <col min="12037" max="12037" width="40.6640625" style="38" customWidth="1"/>
    <col min="12038" max="12041" width="9.33203125" style="38" customWidth="1"/>
    <col min="12042" max="12290" width="9.33203125" style="38"/>
    <col min="12291" max="12291" width="9.33203125" style="38" customWidth="1"/>
    <col min="12292" max="12292" width="6.6640625" style="38" customWidth="1"/>
    <col min="12293" max="12293" width="40.6640625" style="38" customWidth="1"/>
    <col min="12294" max="12297" width="9.33203125" style="38" customWidth="1"/>
    <col min="12298" max="12546" width="9.33203125" style="38"/>
    <col min="12547" max="12547" width="9.33203125" style="38" customWidth="1"/>
    <col min="12548" max="12548" width="6.6640625" style="38" customWidth="1"/>
    <col min="12549" max="12549" width="40.6640625" style="38" customWidth="1"/>
    <col min="12550" max="12553" width="9.33203125" style="38" customWidth="1"/>
    <col min="12554" max="12802" width="9.33203125" style="38"/>
    <col min="12803" max="12803" width="9.33203125" style="38" customWidth="1"/>
    <col min="12804" max="12804" width="6.6640625" style="38" customWidth="1"/>
    <col min="12805" max="12805" width="40.6640625" style="38" customWidth="1"/>
    <col min="12806" max="12809" width="9.33203125" style="38" customWidth="1"/>
    <col min="12810" max="13058" width="9.33203125" style="38"/>
    <col min="13059" max="13059" width="9.33203125" style="38" customWidth="1"/>
    <col min="13060" max="13060" width="6.6640625" style="38" customWidth="1"/>
    <col min="13061" max="13061" width="40.6640625" style="38" customWidth="1"/>
    <col min="13062" max="13065" width="9.33203125" style="38" customWidth="1"/>
    <col min="13066" max="13314" width="9.33203125" style="38"/>
    <col min="13315" max="13315" width="9.33203125" style="38" customWidth="1"/>
    <col min="13316" max="13316" width="6.6640625" style="38" customWidth="1"/>
    <col min="13317" max="13317" width="40.6640625" style="38" customWidth="1"/>
    <col min="13318" max="13321" width="9.33203125" style="38" customWidth="1"/>
    <col min="13322" max="13570" width="9.33203125" style="38"/>
    <col min="13571" max="13571" width="9.33203125" style="38" customWidth="1"/>
    <col min="13572" max="13572" width="6.6640625" style="38" customWidth="1"/>
    <col min="13573" max="13573" width="40.6640625" style="38" customWidth="1"/>
    <col min="13574" max="13577" width="9.33203125" style="38" customWidth="1"/>
    <col min="13578" max="13826" width="9.33203125" style="38"/>
    <col min="13827" max="13827" width="9.33203125" style="38" customWidth="1"/>
    <col min="13828" max="13828" width="6.6640625" style="38" customWidth="1"/>
    <col min="13829" max="13829" width="40.6640625" style="38" customWidth="1"/>
    <col min="13830" max="13833" width="9.33203125" style="38" customWidth="1"/>
    <col min="13834" max="14082" width="9.33203125" style="38"/>
    <col min="14083" max="14083" width="9.33203125" style="38" customWidth="1"/>
    <col min="14084" max="14084" width="6.6640625" style="38" customWidth="1"/>
    <col min="14085" max="14085" width="40.6640625" style="38" customWidth="1"/>
    <col min="14086" max="14089" width="9.33203125" style="38" customWidth="1"/>
    <col min="14090" max="14338" width="9.33203125" style="38"/>
    <col min="14339" max="14339" width="9.33203125" style="38" customWidth="1"/>
    <col min="14340" max="14340" width="6.6640625" style="38" customWidth="1"/>
    <col min="14341" max="14341" width="40.6640625" style="38" customWidth="1"/>
    <col min="14342" max="14345" width="9.33203125" style="38" customWidth="1"/>
    <col min="14346" max="14594" width="9.33203125" style="38"/>
    <col min="14595" max="14595" width="9.33203125" style="38" customWidth="1"/>
    <col min="14596" max="14596" width="6.6640625" style="38" customWidth="1"/>
    <col min="14597" max="14597" width="40.6640625" style="38" customWidth="1"/>
    <col min="14598" max="14601" width="9.33203125" style="38" customWidth="1"/>
    <col min="14602" max="14850" width="9.33203125" style="38"/>
    <col min="14851" max="14851" width="9.33203125" style="38" customWidth="1"/>
    <col min="14852" max="14852" width="6.6640625" style="38" customWidth="1"/>
    <col min="14853" max="14853" width="40.6640625" style="38" customWidth="1"/>
    <col min="14854" max="14857" width="9.33203125" style="38" customWidth="1"/>
    <col min="14858" max="15106" width="9.33203125" style="38"/>
    <col min="15107" max="15107" width="9.33203125" style="38" customWidth="1"/>
    <col min="15108" max="15108" width="6.6640625" style="38" customWidth="1"/>
    <col min="15109" max="15109" width="40.6640625" style="38" customWidth="1"/>
    <col min="15110" max="15113" width="9.33203125" style="38" customWidth="1"/>
    <col min="15114" max="15362" width="9.33203125" style="38"/>
    <col min="15363" max="15363" width="9.33203125" style="38" customWidth="1"/>
    <col min="15364" max="15364" width="6.6640625" style="38" customWidth="1"/>
    <col min="15365" max="15365" width="40.6640625" style="38" customWidth="1"/>
    <col min="15366" max="15369" width="9.33203125" style="38" customWidth="1"/>
    <col min="15370" max="15618" width="9.33203125" style="38"/>
    <col min="15619" max="15619" width="9.33203125" style="38" customWidth="1"/>
    <col min="15620" max="15620" width="6.6640625" style="38" customWidth="1"/>
    <col min="15621" max="15621" width="40.6640625" style="38" customWidth="1"/>
    <col min="15622" max="15625" width="9.33203125" style="38" customWidth="1"/>
    <col min="15626" max="15874" width="9.33203125" style="38"/>
    <col min="15875" max="15875" width="9.33203125" style="38" customWidth="1"/>
    <col min="15876" max="15876" width="6.6640625" style="38" customWidth="1"/>
    <col min="15877" max="15877" width="40.6640625" style="38" customWidth="1"/>
    <col min="15878" max="15881" width="9.33203125" style="38" customWidth="1"/>
    <col min="15882" max="16130" width="9.33203125" style="38"/>
    <col min="16131" max="16131" width="9.33203125" style="38" customWidth="1"/>
    <col min="16132" max="16132" width="6.6640625" style="38" customWidth="1"/>
    <col min="16133" max="16133" width="40.6640625" style="38" customWidth="1"/>
    <col min="16134" max="16137" width="9.33203125" style="38" customWidth="1"/>
    <col min="16138" max="16384" width="9.33203125" style="38"/>
  </cols>
  <sheetData>
    <row r="1" spans="1:10" ht="48" customHeight="1" x14ac:dyDescent="0.25">
      <c r="A1" s="36" t="s">
        <v>4163</v>
      </c>
      <c r="B1" s="37"/>
      <c r="C1" s="37"/>
      <c r="D1" s="37"/>
      <c r="E1" s="37"/>
      <c r="F1" s="1082" t="s">
        <v>4164</v>
      </c>
      <c r="G1" s="1082"/>
      <c r="H1" s="1082"/>
      <c r="I1" s="1082"/>
    </row>
    <row r="2" spans="1:10" x14ac:dyDescent="0.25">
      <c r="A2" s="39" t="s">
        <v>23</v>
      </c>
      <c r="B2" s="39"/>
      <c r="C2" s="70"/>
      <c r="D2" s="40"/>
      <c r="E2" s="40" t="s">
        <v>24</v>
      </c>
      <c r="F2" s="40" t="s">
        <v>25</v>
      </c>
      <c r="G2" s="40" t="s">
        <v>26</v>
      </c>
      <c r="H2" s="40" t="s">
        <v>27</v>
      </c>
      <c r="I2" s="40" t="s">
        <v>28</v>
      </c>
    </row>
    <row r="3" spans="1:10" x14ac:dyDescent="0.25">
      <c r="A3" s="41"/>
      <c r="B3" s="41"/>
      <c r="C3" s="71"/>
      <c r="D3" s="43"/>
      <c r="E3" s="42"/>
      <c r="F3" s="5"/>
      <c r="G3" s="5"/>
      <c r="H3" s="5"/>
      <c r="I3" s="65"/>
    </row>
    <row r="4" spans="1:10" x14ac:dyDescent="0.25">
      <c r="A4" s="125"/>
      <c r="B4" s="125"/>
      <c r="C4" s="126"/>
      <c r="D4" s="126"/>
      <c r="E4" s="56"/>
      <c r="F4" s="15"/>
      <c r="G4" s="15"/>
      <c r="H4" s="15"/>
      <c r="I4" s="123"/>
    </row>
    <row r="5" spans="1:10" x14ac:dyDescent="0.25">
      <c r="A5" s="125" t="s">
        <v>4165</v>
      </c>
      <c r="B5" s="125"/>
      <c r="C5" s="126"/>
      <c r="D5" s="126"/>
      <c r="E5" s="107"/>
      <c r="F5" s="105"/>
      <c r="G5" s="105"/>
      <c r="H5" s="105"/>
      <c r="I5" s="121"/>
    </row>
    <row r="6" spans="1:10" x14ac:dyDescent="0.25">
      <c r="A6" s="125"/>
      <c r="B6" s="125"/>
      <c r="C6" s="126"/>
      <c r="D6" s="126"/>
      <c r="E6" s="175"/>
      <c r="F6" s="105"/>
      <c r="G6" s="105"/>
      <c r="H6" s="105"/>
      <c r="I6" s="121"/>
    </row>
    <row r="7" spans="1:10" x14ac:dyDescent="0.25">
      <c r="A7" s="125"/>
      <c r="B7" s="125"/>
      <c r="C7" s="126"/>
      <c r="D7" s="126"/>
      <c r="E7" s="107"/>
      <c r="F7" s="105"/>
      <c r="G7" s="105"/>
      <c r="H7" s="105"/>
      <c r="I7" s="121"/>
    </row>
    <row r="8" spans="1:10" x14ac:dyDescent="0.25">
      <c r="A8" s="125"/>
      <c r="B8" s="125"/>
      <c r="C8" s="126"/>
      <c r="D8" s="126"/>
      <c r="E8" s="176"/>
      <c r="F8" s="105"/>
      <c r="G8" s="105"/>
      <c r="H8" s="105"/>
      <c r="I8" s="121"/>
    </row>
    <row r="9" spans="1:10" x14ac:dyDescent="0.25">
      <c r="A9" s="125"/>
      <c r="B9" s="125"/>
      <c r="C9" s="126"/>
      <c r="D9" s="126"/>
      <c r="E9" s="177"/>
      <c r="F9" s="105"/>
      <c r="G9" s="105"/>
      <c r="H9" s="105"/>
      <c r="I9" s="121"/>
    </row>
    <row r="10" spans="1:10" x14ac:dyDescent="0.25">
      <c r="A10" s="56"/>
      <c r="B10" s="56"/>
      <c r="C10" s="105"/>
      <c r="D10" s="105"/>
      <c r="E10" s="54"/>
      <c r="F10" s="168"/>
      <c r="G10" s="105"/>
      <c r="H10" s="105"/>
      <c r="I10" s="121"/>
    </row>
    <row r="11" spans="1:10" x14ac:dyDescent="0.25">
      <c r="A11" s="56"/>
      <c r="B11" s="56"/>
      <c r="C11" s="105"/>
      <c r="D11" s="105"/>
      <c r="E11" s="54"/>
      <c r="F11" s="168"/>
      <c r="G11" s="105"/>
      <c r="H11" s="105"/>
      <c r="I11" s="121"/>
      <c r="J11" s="210" t="s">
        <v>130</v>
      </c>
    </row>
    <row r="12" spans="1:10" x14ac:dyDescent="0.25">
      <c r="A12" s="161"/>
      <c r="B12" s="161"/>
      <c r="C12" s="164"/>
      <c r="D12" s="164"/>
      <c r="E12" s="162"/>
      <c r="F12" s="154"/>
      <c r="G12" s="164"/>
      <c r="H12" s="164"/>
      <c r="I12" s="169"/>
    </row>
    <row r="13" spans="1:10" x14ac:dyDescent="0.25">
      <c r="A13" s="111" t="s">
        <v>131</v>
      </c>
      <c r="B13" s="111"/>
      <c r="C13" s="111"/>
      <c r="D13" s="111"/>
      <c r="E13" s="111"/>
      <c r="F13" s="163"/>
      <c r="G13" s="117"/>
      <c r="H13" s="117"/>
      <c r="I13" s="112">
        <f>SUM(I5:I12)</f>
        <v>0</v>
      </c>
    </row>
    <row r="14" spans="1:10" x14ac:dyDescent="0.25">
      <c r="F14" s="156"/>
    </row>
    <row r="1048289" spans="6:6" x14ac:dyDescent="0.25">
      <c r="F1048289" s="48"/>
    </row>
  </sheetData>
  <mergeCells count="1">
    <mergeCell ref="F1:I1"/>
  </mergeCells>
  <pageMargins left="0.75" right="0.75" top="1" bottom="1" header="0.5" footer="0.5"/>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46BD-57E7-4EC4-9A10-0A91FAF5D2E1}">
  <sheetPr codeName="Sheet7"/>
  <dimension ref="A1:W1048445"/>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6.5546875" style="11" bestFit="1" customWidth="1"/>
    <col min="6" max="8" width="20.6640625" style="11" hidden="1" customWidth="1"/>
    <col min="9" max="9" width="11.33203125" style="11" bestFit="1" customWidth="1"/>
    <col min="10" max="10" width="9.6640625" style="11" bestFit="1" customWidth="1"/>
    <col min="11" max="11" width="20.6640625" style="11" customWidth="1"/>
    <col min="12" max="12" width="7.5546875" style="11" bestFit="1" customWidth="1"/>
    <col min="13" max="13" width="9.6640625" style="11" bestFit="1" customWidth="1"/>
    <col min="14" max="14" width="20.6640625" style="11" customWidth="1"/>
    <col min="15" max="16" width="9.6640625" style="11" bestFit="1" customWidth="1"/>
    <col min="17" max="17" width="20.6640625" style="11" customWidth="1"/>
    <col min="18" max="19" width="9.6640625" style="11" bestFit="1" customWidth="1"/>
    <col min="20" max="20" width="20.6640625" style="11" customWidth="1"/>
    <col min="21" max="22" width="9.6640625"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8.95" customHeight="1" thickBot="1" x14ac:dyDescent="0.3">
      <c r="A1" s="591" t="s">
        <v>455</v>
      </c>
      <c r="B1" s="1072" t="str">
        <f>'C1.2'!B1</f>
        <v>ACSA - BFIA 8202/2026  
FOR: CONTRACTOR APPOINTMENT FOR THE CONSTRUCTION OF UNDERGROUND MAIN WATER LINE AND REHABILITATION OF SERVICE ROADS AT BRAM FISCHER INTERNATIONAL AIRPORT FOR A PERIOD OF 12 MONTHS</v>
      </c>
      <c r="C1" s="1072"/>
      <c r="D1" s="1072"/>
      <c r="E1" s="1073" t="s">
        <v>456</v>
      </c>
      <c r="F1" s="1073"/>
      <c r="G1" s="1073"/>
      <c r="H1" s="1073"/>
      <c r="I1" s="1073"/>
      <c r="J1" s="1073"/>
      <c r="K1" s="1074"/>
      <c r="L1" s="1076"/>
      <c r="M1" s="1076"/>
      <c r="N1" s="1076"/>
      <c r="O1" s="1076"/>
      <c r="P1" s="1076"/>
      <c r="Q1" s="1076"/>
      <c r="R1" s="1076"/>
      <c r="S1" s="1076"/>
      <c r="T1" s="1076"/>
      <c r="U1" s="1076"/>
      <c r="V1" s="1076"/>
      <c r="W1" s="1076"/>
    </row>
    <row r="2" spans="1:23" ht="13.8" thickBot="1" x14ac:dyDescent="0.3">
      <c r="A2" s="592" t="s">
        <v>23</v>
      </c>
      <c r="B2" s="593"/>
      <c r="C2" s="737"/>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796"/>
      <c r="D3" s="776"/>
      <c r="E3" s="775"/>
      <c r="F3" s="775"/>
      <c r="G3" s="776"/>
      <c r="H3" s="776"/>
      <c r="I3" s="775"/>
      <c r="J3" s="776"/>
      <c r="K3" s="777"/>
      <c r="L3" s="604"/>
      <c r="M3" s="16"/>
      <c r="N3" s="16"/>
      <c r="O3" s="604"/>
      <c r="P3" s="16"/>
      <c r="Q3" s="16"/>
      <c r="R3" s="604"/>
      <c r="S3" s="16"/>
      <c r="T3" s="16"/>
      <c r="U3" s="604"/>
      <c r="V3" s="16"/>
      <c r="W3" s="16"/>
    </row>
    <row r="4" spans="1:23" x14ac:dyDescent="0.25">
      <c r="A4" s="645"/>
      <c r="B4" s="646"/>
      <c r="C4" s="740"/>
      <c r="D4" s="616"/>
      <c r="E4" s="10"/>
      <c r="F4" s="10"/>
      <c r="G4" s="616"/>
      <c r="H4" s="616"/>
      <c r="I4" s="10"/>
      <c r="J4" s="616"/>
      <c r="K4" s="647"/>
      <c r="L4" s="604"/>
      <c r="M4" s="16"/>
      <c r="N4" s="16"/>
      <c r="O4" s="604"/>
      <c r="P4" s="16"/>
      <c r="Q4" s="16"/>
      <c r="R4" s="604"/>
      <c r="S4" s="16"/>
      <c r="T4" s="16"/>
      <c r="U4" s="604"/>
      <c r="V4" s="16"/>
      <c r="W4" s="16"/>
    </row>
    <row r="5" spans="1:23" x14ac:dyDescent="0.25">
      <c r="A5" s="605" t="s">
        <v>457</v>
      </c>
      <c r="B5" s="12"/>
      <c r="C5" s="19"/>
      <c r="D5" s="607" t="s">
        <v>458</v>
      </c>
      <c r="E5" s="10"/>
      <c r="F5" s="10"/>
      <c r="G5" s="616"/>
      <c r="H5" s="648"/>
      <c r="I5" s="10"/>
      <c r="J5" s="616"/>
      <c r="K5" s="649"/>
      <c r="L5" s="604"/>
      <c r="M5" s="16"/>
      <c r="N5" s="650"/>
      <c r="O5" s="604"/>
      <c r="P5" s="16"/>
      <c r="Q5" s="650"/>
      <c r="R5" s="604"/>
      <c r="S5" s="16"/>
      <c r="T5" s="650"/>
      <c r="U5" s="604"/>
      <c r="V5" s="16"/>
      <c r="W5" s="650"/>
    </row>
    <row r="6" spans="1:23" ht="26.4" x14ac:dyDescent="0.25">
      <c r="A6" s="605"/>
      <c r="B6" s="12" t="s">
        <v>459</v>
      </c>
      <c r="C6" s="19"/>
      <c r="D6" s="610" t="s">
        <v>460</v>
      </c>
      <c r="E6" s="10" t="s">
        <v>60</v>
      </c>
      <c r="F6" s="10">
        <f>1500*6*0.2</f>
        <v>1800</v>
      </c>
      <c r="G6" s="797">
        <v>90</v>
      </c>
      <c r="H6" s="467">
        <f>F6*G6</f>
        <v>162000</v>
      </c>
      <c r="I6" s="798">
        <v>5000</v>
      </c>
      <c r="J6" s="807"/>
      <c r="K6" s="517">
        <f>I6*J6</f>
        <v>0</v>
      </c>
      <c r="L6" s="604"/>
      <c r="M6" s="470"/>
      <c r="N6" s="470"/>
      <c r="O6" s="604"/>
      <c r="P6" s="470"/>
      <c r="Q6" s="470"/>
      <c r="R6" s="604"/>
      <c r="S6" s="470"/>
      <c r="T6" s="470"/>
      <c r="U6" s="604"/>
      <c r="V6" s="470"/>
      <c r="W6" s="470"/>
    </row>
    <row r="7" spans="1:23" ht="25.5" customHeight="1" x14ac:dyDescent="0.25">
      <c r="A7" s="605"/>
      <c r="B7" s="12" t="s">
        <v>461</v>
      </c>
      <c r="C7" s="19"/>
      <c r="D7" s="610" t="s">
        <v>462</v>
      </c>
      <c r="E7" s="10" t="s">
        <v>60</v>
      </c>
      <c r="F7" s="10">
        <v>200</v>
      </c>
      <c r="G7" s="797">
        <v>90</v>
      </c>
      <c r="H7" s="467">
        <f>F7*G7</f>
        <v>18000</v>
      </c>
      <c r="I7" s="10">
        <v>200</v>
      </c>
      <c r="J7" s="807"/>
      <c r="K7" s="517">
        <f>I7*J7</f>
        <v>0</v>
      </c>
      <c r="L7" s="604"/>
      <c r="M7" s="470"/>
      <c r="N7" s="470"/>
      <c r="O7" s="604"/>
      <c r="P7" s="470"/>
      <c r="Q7" s="470"/>
      <c r="R7" s="604"/>
      <c r="S7" s="470"/>
      <c r="T7" s="470"/>
      <c r="U7" s="604"/>
      <c r="V7" s="470"/>
      <c r="W7" s="470"/>
    </row>
    <row r="8" spans="1:23" ht="39.6" x14ac:dyDescent="0.25">
      <c r="A8" s="605"/>
      <c r="B8" s="12" t="s">
        <v>463</v>
      </c>
      <c r="C8" s="19"/>
      <c r="D8" s="132" t="s">
        <v>464</v>
      </c>
      <c r="E8" s="10" t="s">
        <v>60</v>
      </c>
      <c r="F8" s="10">
        <f>F6*0.2</f>
        <v>360</v>
      </c>
      <c r="G8" s="797">
        <v>90</v>
      </c>
      <c r="H8" s="467">
        <f>F8*G8</f>
        <v>32400</v>
      </c>
      <c r="I8" s="10">
        <f>I6*0.2</f>
        <v>1000</v>
      </c>
      <c r="J8" s="807"/>
      <c r="K8" s="517">
        <f>I8*J8</f>
        <v>0</v>
      </c>
      <c r="L8" s="604"/>
      <c r="M8" s="470"/>
      <c r="N8" s="470"/>
      <c r="O8" s="604"/>
      <c r="P8" s="470"/>
      <c r="Q8" s="470"/>
      <c r="R8" s="604"/>
      <c r="S8" s="470"/>
      <c r="T8" s="470"/>
      <c r="U8" s="604"/>
      <c r="V8" s="470"/>
      <c r="W8" s="470"/>
    </row>
    <row r="9" spans="1:23" x14ac:dyDescent="0.25">
      <c r="A9" s="605" t="s">
        <v>465</v>
      </c>
      <c r="B9" s="12"/>
      <c r="C9" s="19"/>
      <c r="D9" s="651" t="s">
        <v>466</v>
      </c>
      <c r="E9" s="10"/>
      <c r="F9" s="10"/>
      <c r="G9" s="467"/>
      <c r="H9" s="648"/>
      <c r="I9" s="10"/>
      <c r="J9" s="471"/>
      <c r="K9" s="649"/>
      <c r="L9" s="604"/>
      <c r="M9" s="470"/>
      <c r="N9" s="650"/>
      <c r="O9" s="604"/>
      <c r="P9" s="470"/>
      <c r="Q9" s="650"/>
      <c r="R9" s="604"/>
      <c r="S9" s="470"/>
      <c r="T9" s="650"/>
      <c r="U9" s="604"/>
      <c r="V9" s="470"/>
      <c r="W9" s="650"/>
    </row>
    <row r="10" spans="1:23" ht="26.4" x14ac:dyDescent="0.25">
      <c r="A10" s="605"/>
      <c r="B10" s="12" t="s">
        <v>467</v>
      </c>
      <c r="C10" s="19"/>
      <c r="D10" s="704" t="s">
        <v>468</v>
      </c>
      <c r="E10" s="15"/>
      <c r="F10" s="10"/>
      <c r="G10" s="467"/>
      <c r="H10" s="648"/>
      <c r="I10" s="10"/>
      <c r="J10" s="471"/>
      <c r="K10" s="649"/>
      <c r="L10" s="604"/>
      <c r="M10" s="470"/>
      <c r="N10" s="650"/>
      <c r="O10" s="604"/>
      <c r="P10" s="470"/>
      <c r="Q10" s="650"/>
      <c r="R10" s="604"/>
      <c r="S10" s="470"/>
      <c r="T10" s="650"/>
      <c r="U10" s="604"/>
      <c r="V10" s="470"/>
      <c r="W10" s="650"/>
    </row>
    <row r="11" spans="1:23" ht="28.8" x14ac:dyDescent="0.25">
      <c r="A11" s="605"/>
      <c r="B11" s="12"/>
      <c r="C11" s="19" t="s">
        <v>86</v>
      </c>
      <c r="D11" s="704" t="s">
        <v>469</v>
      </c>
      <c r="E11" s="15" t="s">
        <v>5216</v>
      </c>
      <c r="F11" s="10">
        <v>1800</v>
      </c>
      <c r="G11" s="467">
        <v>12.5</v>
      </c>
      <c r="H11" s="467">
        <f>F11*G11</f>
        <v>22500</v>
      </c>
      <c r="I11" s="798">
        <v>12000</v>
      </c>
      <c r="J11" s="807"/>
      <c r="K11" s="517">
        <f>I11*J11</f>
        <v>0</v>
      </c>
      <c r="L11" s="604"/>
      <c r="M11" s="470"/>
      <c r="N11" s="470"/>
      <c r="O11" s="604"/>
      <c r="P11" s="470"/>
      <c r="Q11" s="470"/>
      <c r="R11" s="604"/>
      <c r="S11" s="470"/>
      <c r="T11" s="470"/>
      <c r="U11" s="604"/>
      <c r="V11" s="470"/>
      <c r="W11" s="470"/>
    </row>
    <row r="12" spans="1:23" ht="25.5" hidden="1" customHeight="1" x14ac:dyDescent="0.25">
      <c r="A12" s="605"/>
      <c r="B12" s="12"/>
      <c r="C12" s="19" t="s">
        <v>89</v>
      </c>
      <c r="D12" s="704" t="s">
        <v>470</v>
      </c>
      <c r="E12" s="15" t="s">
        <v>5216</v>
      </c>
      <c r="F12" s="10"/>
      <c r="G12" s="467"/>
      <c r="H12" s="467">
        <f>F12*G12</f>
        <v>0</v>
      </c>
      <c r="I12" s="10"/>
      <c r="J12" s="471"/>
      <c r="K12" s="517">
        <f>I12*J12</f>
        <v>0</v>
      </c>
      <c r="L12" s="604"/>
      <c r="M12" s="470"/>
      <c r="N12" s="470"/>
      <c r="O12" s="604"/>
      <c r="P12" s="470"/>
      <c r="Q12" s="470"/>
      <c r="R12" s="604"/>
      <c r="S12" s="470"/>
      <c r="T12" s="470"/>
      <c r="U12" s="604"/>
      <c r="V12" s="470"/>
      <c r="W12" s="470"/>
    </row>
    <row r="13" spans="1:23" ht="26.4" x14ac:dyDescent="0.25">
      <c r="A13" s="605"/>
      <c r="B13" s="12" t="s">
        <v>471</v>
      </c>
      <c r="C13" s="19"/>
      <c r="D13" s="713" t="s">
        <v>472</v>
      </c>
      <c r="E13" s="15"/>
      <c r="F13" s="10"/>
      <c r="G13" s="467"/>
      <c r="H13" s="648"/>
      <c r="I13" s="10"/>
      <c r="J13" s="471"/>
      <c r="K13" s="649"/>
      <c r="L13" s="604"/>
      <c r="M13" s="470"/>
      <c r="N13" s="650"/>
      <c r="O13" s="604"/>
      <c r="P13" s="470"/>
      <c r="Q13" s="650"/>
      <c r="R13" s="604"/>
      <c r="S13" s="470"/>
      <c r="T13" s="650"/>
      <c r="U13" s="604"/>
      <c r="V13" s="470"/>
      <c r="W13" s="650"/>
    </row>
    <row r="14" spans="1:23" ht="28.8" x14ac:dyDescent="0.25">
      <c r="A14" s="605"/>
      <c r="B14" s="12"/>
      <c r="C14" s="19" t="s">
        <v>86</v>
      </c>
      <c r="D14" s="704" t="s">
        <v>5217</v>
      </c>
      <c r="E14" s="15" t="s">
        <v>5216</v>
      </c>
      <c r="F14" s="10">
        <f>(1500*7*0.15)*5</f>
        <v>7875</v>
      </c>
      <c r="G14" s="797">
        <v>12.5</v>
      </c>
      <c r="H14" s="467">
        <f>F14*G14</f>
        <v>98437.5</v>
      </c>
      <c r="I14" s="10">
        <f>(1500*7*0.15)*5</f>
        <v>7875</v>
      </c>
      <c r="J14" s="807"/>
      <c r="K14" s="517">
        <f>I14*J14</f>
        <v>0</v>
      </c>
      <c r="L14" s="604"/>
      <c r="M14" s="470"/>
      <c r="N14" s="470"/>
      <c r="O14" s="604"/>
      <c r="P14" s="470"/>
      <c r="Q14" s="470"/>
      <c r="R14" s="604"/>
      <c r="S14" s="470"/>
      <c r="T14" s="470"/>
      <c r="U14" s="604"/>
      <c r="V14" s="470"/>
      <c r="W14" s="470"/>
    </row>
    <row r="15" spans="1:23" ht="28.8" x14ac:dyDescent="0.25">
      <c r="A15" s="605"/>
      <c r="B15" s="12"/>
      <c r="C15" s="19" t="s">
        <v>89</v>
      </c>
      <c r="D15" s="704" t="s">
        <v>473</v>
      </c>
      <c r="E15" s="15" t="s">
        <v>5216</v>
      </c>
      <c r="F15" s="10">
        <f>(4000+'C2.1'!F36+'C2.1'!F24)*5</f>
        <v>23093.75</v>
      </c>
      <c r="G15" s="797">
        <v>12.5</v>
      </c>
      <c r="H15" s="467">
        <f>F15*G15</f>
        <v>288671.875</v>
      </c>
      <c r="I15" s="10">
        <f>F15</f>
        <v>23093.75</v>
      </c>
      <c r="J15" s="807"/>
      <c r="K15" s="517">
        <f>I15*J15</f>
        <v>0</v>
      </c>
      <c r="L15" s="604"/>
      <c r="M15" s="470"/>
      <c r="N15" s="470"/>
      <c r="O15" s="604"/>
      <c r="P15" s="470"/>
      <c r="Q15" s="470"/>
      <c r="R15" s="604"/>
      <c r="S15" s="470"/>
      <c r="T15" s="470"/>
      <c r="U15" s="604"/>
      <c r="V15" s="470"/>
      <c r="W15" s="470"/>
    </row>
    <row r="16" spans="1:23" ht="28.8" hidden="1" x14ac:dyDescent="0.25">
      <c r="A16" s="605"/>
      <c r="B16" s="12"/>
      <c r="C16" s="799" t="s">
        <v>17</v>
      </c>
      <c r="D16" s="800" t="s">
        <v>474</v>
      </c>
      <c r="E16" s="147" t="s">
        <v>5216</v>
      </c>
      <c r="F16" s="10"/>
      <c r="G16" s="467"/>
      <c r="H16" s="467">
        <f>F16*G16</f>
        <v>0</v>
      </c>
      <c r="I16" s="10"/>
      <c r="J16" s="467"/>
      <c r="K16" s="517">
        <f>I16*J16</f>
        <v>0</v>
      </c>
      <c r="L16" s="604"/>
      <c r="M16" s="470"/>
      <c r="N16" s="470"/>
      <c r="O16" s="604"/>
      <c r="P16" s="470"/>
      <c r="Q16" s="470"/>
      <c r="R16" s="604"/>
      <c r="S16" s="470"/>
      <c r="T16" s="470"/>
      <c r="U16" s="604"/>
      <c r="V16" s="470"/>
      <c r="W16" s="470"/>
    </row>
    <row r="17" spans="1:23" x14ac:dyDescent="0.25">
      <c r="A17" s="630"/>
      <c r="B17" s="631"/>
      <c r="C17" s="631"/>
      <c r="D17" s="132"/>
      <c r="E17" s="10"/>
      <c r="F17" s="801"/>
      <c r="G17" s="801"/>
      <c r="H17" s="802"/>
      <c r="I17" s="801"/>
      <c r="J17" s="801"/>
      <c r="K17" s="803"/>
      <c r="L17" s="16"/>
      <c r="M17" s="16"/>
      <c r="N17" s="650"/>
      <c r="O17" s="16"/>
      <c r="P17" s="16"/>
      <c r="Q17" s="650"/>
      <c r="R17" s="16"/>
      <c r="S17" s="16"/>
      <c r="T17" s="650"/>
      <c r="U17" s="16"/>
      <c r="V17" s="16"/>
      <c r="W17" s="650"/>
    </row>
    <row r="18" spans="1:23" ht="13.8" thickBot="1" x14ac:dyDescent="0.3">
      <c r="A18" s="766"/>
      <c r="B18" s="767"/>
      <c r="C18" s="767"/>
      <c r="D18" s="804"/>
      <c r="E18" s="660"/>
      <c r="F18" s="661"/>
      <c r="G18" s="661"/>
      <c r="H18" s="805"/>
      <c r="I18" s="661"/>
      <c r="J18" s="661"/>
      <c r="K18" s="806"/>
      <c r="L18" s="16"/>
      <c r="M18" s="16"/>
      <c r="N18" s="650"/>
      <c r="O18" s="16"/>
      <c r="P18" s="16"/>
      <c r="Q18" s="650"/>
      <c r="R18" s="16"/>
      <c r="S18" s="16"/>
      <c r="T18" s="650"/>
      <c r="U18" s="16"/>
      <c r="V18" s="16"/>
      <c r="W18" s="650"/>
    </row>
    <row r="19" spans="1:23" ht="13.8" thickBot="1" x14ac:dyDescent="0.3">
      <c r="A19" s="635" t="s">
        <v>131</v>
      </c>
      <c r="B19" s="636"/>
      <c r="C19" s="637"/>
      <c r="D19" s="638"/>
      <c r="E19" s="593"/>
      <c r="F19" s="639"/>
      <c r="G19" s="639"/>
      <c r="H19" s="488">
        <f>SUM(H6:H18)</f>
        <v>622009.375</v>
      </c>
      <c r="I19" s="639"/>
      <c r="J19" s="639"/>
      <c r="K19" s="489">
        <f>SUM(K6:K18)</f>
        <v>0</v>
      </c>
      <c r="L19" s="16"/>
      <c r="M19" s="16"/>
      <c r="N19" s="470"/>
      <c r="O19" s="16"/>
      <c r="P19" s="16"/>
      <c r="Q19" s="470"/>
      <c r="R19" s="16"/>
      <c r="S19" s="16"/>
      <c r="T19" s="470"/>
      <c r="U19" s="16"/>
      <c r="V19" s="16"/>
      <c r="W19" s="470"/>
    </row>
    <row r="20" spans="1:23" x14ac:dyDescent="0.25">
      <c r="E20" s="769"/>
    </row>
    <row r="1048445" spans="5:5" x14ac:dyDescent="0.25">
      <c r="E1048445" s="10"/>
    </row>
  </sheetData>
  <sheetProtection algorithmName="SHA-512" hashValue="i3OSQ8N9YQ2gNq9VcNmL3KHmfgRD7qoe33nOuXskNraTZ37EsPFV/J2uE2EJh+e/vBgu9RhsAVKPOd1ahg+4XQ==" saltValue="OZc48kqirsA8kJkJJdlHTw==" spinCount="100000" sheet="1" objects="1" scenarios="1"/>
  <mergeCells count="6">
    <mergeCell ref="U1:W1"/>
    <mergeCell ref="B1:D1"/>
    <mergeCell ref="O1:Q1"/>
    <mergeCell ref="R1:T1"/>
    <mergeCell ref="L1:N1"/>
    <mergeCell ref="E1:K1"/>
  </mergeCells>
  <pageMargins left="0.70866141732283472" right="0.70866141732283472" top="0.74803149606299213" bottom="0.74803149606299213" header="0.31496062992125984" footer="0.31496062992125984"/>
  <pageSetup paperSize="9" scale="73" orientation="portrait" r:id="rId1"/>
  <headerFooter>
    <oddFooter>&amp;LContract
Part C2: Pricing Data
Tender No: BFIA8202/2026/RFP&amp;RC2.2
Bill of Quantities</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6164-3F9F-45AD-95A8-7218B7EBFCF3}">
  <dimension ref="A1:J1048305"/>
  <sheetViews>
    <sheetView view="pageBreakPreview" topLeftCell="A6" zoomScaleNormal="100" zoomScaleSheetLayoutView="100" workbookViewId="0">
      <selection activeCell="J27" sqref="J27"/>
    </sheetView>
  </sheetViews>
  <sheetFormatPr defaultRowHeight="13.2" x14ac:dyDescent="0.25"/>
  <cols>
    <col min="1" max="1" width="9.6640625" style="38" customWidth="1"/>
    <col min="2" max="2" width="11.33203125" style="38" customWidth="1"/>
    <col min="3" max="4" width="3.6640625" style="38" customWidth="1"/>
    <col min="5" max="5" width="40.6640625" style="38" customWidth="1"/>
    <col min="6" max="6" width="25.5546875" style="38" bestFit="1" customWidth="1"/>
    <col min="7" max="9" width="20.6640625" style="38" customWidth="1"/>
    <col min="10" max="258" width="9.33203125" style="38"/>
    <col min="259" max="259" width="9.33203125" style="38" customWidth="1"/>
    <col min="260" max="260" width="6.6640625" style="38" customWidth="1"/>
    <col min="261" max="261" width="40.6640625" style="38" customWidth="1"/>
    <col min="262" max="265" width="9.33203125" style="38" customWidth="1"/>
    <col min="266" max="514" width="9.33203125" style="38"/>
    <col min="515" max="515" width="9.33203125" style="38" customWidth="1"/>
    <col min="516" max="516" width="6.6640625" style="38" customWidth="1"/>
    <col min="517" max="517" width="40.6640625" style="38" customWidth="1"/>
    <col min="518" max="521" width="9.33203125" style="38" customWidth="1"/>
    <col min="522" max="770" width="9.33203125" style="38"/>
    <col min="771" max="771" width="9.33203125" style="38" customWidth="1"/>
    <col min="772" max="772" width="6.6640625" style="38" customWidth="1"/>
    <col min="773" max="773" width="40.6640625" style="38" customWidth="1"/>
    <col min="774" max="777" width="9.33203125" style="38" customWidth="1"/>
    <col min="778" max="1026" width="9.33203125" style="38"/>
    <col min="1027" max="1027" width="9.33203125" style="38" customWidth="1"/>
    <col min="1028" max="1028" width="6.6640625" style="38" customWidth="1"/>
    <col min="1029" max="1029" width="40.6640625" style="38" customWidth="1"/>
    <col min="1030" max="1033" width="9.33203125" style="38" customWidth="1"/>
    <col min="1034" max="1282" width="9.33203125" style="38"/>
    <col min="1283" max="1283" width="9.33203125" style="38" customWidth="1"/>
    <col min="1284" max="1284" width="6.6640625" style="38" customWidth="1"/>
    <col min="1285" max="1285" width="40.6640625" style="38" customWidth="1"/>
    <col min="1286" max="1289" width="9.33203125" style="38" customWidth="1"/>
    <col min="1290" max="1538" width="9.33203125" style="38"/>
    <col min="1539" max="1539" width="9.33203125" style="38" customWidth="1"/>
    <col min="1540" max="1540" width="6.6640625" style="38" customWidth="1"/>
    <col min="1541" max="1541" width="40.6640625" style="38" customWidth="1"/>
    <col min="1542" max="1545" width="9.33203125" style="38" customWidth="1"/>
    <col min="1546" max="1794" width="9.33203125" style="38"/>
    <col min="1795" max="1795" width="9.33203125" style="38" customWidth="1"/>
    <col min="1796" max="1796" width="6.6640625" style="38" customWidth="1"/>
    <col min="1797" max="1797" width="40.6640625" style="38" customWidth="1"/>
    <col min="1798" max="1801" width="9.33203125" style="38" customWidth="1"/>
    <col min="1802" max="2050" width="9.33203125" style="38"/>
    <col min="2051" max="2051" width="9.33203125" style="38" customWidth="1"/>
    <col min="2052" max="2052" width="6.6640625" style="38" customWidth="1"/>
    <col min="2053" max="2053" width="40.6640625" style="38" customWidth="1"/>
    <col min="2054" max="2057" width="9.33203125" style="38" customWidth="1"/>
    <col min="2058" max="2306" width="9.33203125" style="38"/>
    <col min="2307" max="2307" width="9.33203125" style="38" customWidth="1"/>
    <col min="2308" max="2308" width="6.6640625" style="38" customWidth="1"/>
    <col min="2309" max="2309" width="40.6640625" style="38" customWidth="1"/>
    <col min="2310" max="2313" width="9.33203125" style="38" customWidth="1"/>
    <col min="2314" max="2562" width="9.33203125" style="38"/>
    <col min="2563" max="2563" width="9.33203125" style="38" customWidth="1"/>
    <col min="2564" max="2564" width="6.6640625" style="38" customWidth="1"/>
    <col min="2565" max="2565" width="40.6640625" style="38" customWidth="1"/>
    <col min="2566" max="2569" width="9.33203125" style="38" customWidth="1"/>
    <col min="2570" max="2818" width="9.33203125" style="38"/>
    <col min="2819" max="2819" width="9.33203125" style="38" customWidth="1"/>
    <col min="2820" max="2820" width="6.6640625" style="38" customWidth="1"/>
    <col min="2821" max="2821" width="40.6640625" style="38" customWidth="1"/>
    <col min="2822" max="2825" width="9.33203125" style="38" customWidth="1"/>
    <col min="2826" max="3074" width="9.33203125" style="38"/>
    <col min="3075" max="3075" width="9.33203125" style="38" customWidth="1"/>
    <col min="3076" max="3076" width="6.6640625" style="38" customWidth="1"/>
    <col min="3077" max="3077" width="40.6640625" style="38" customWidth="1"/>
    <col min="3078" max="3081" width="9.33203125" style="38" customWidth="1"/>
    <col min="3082" max="3330" width="9.33203125" style="38"/>
    <col min="3331" max="3331" width="9.33203125" style="38" customWidth="1"/>
    <col min="3332" max="3332" width="6.6640625" style="38" customWidth="1"/>
    <col min="3333" max="3333" width="40.6640625" style="38" customWidth="1"/>
    <col min="3334" max="3337" width="9.33203125" style="38" customWidth="1"/>
    <col min="3338" max="3586" width="9.33203125" style="38"/>
    <col min="3587" max="3587" width="9.33203125" style="38" customWidth="1"/>
    <col min="3588" max="3588" width="6.6640625" style="38" customWidth="1"/>
    <col min="3589" max="3589" width="40.6640625" style="38" customWidth="1"/>
    <col min="3590" max="3593" width="9.33203125" style="38" customWidth="1"/>
    <col min="3594" max="3842" width="9.33203125" style="38"/>
    <col min="3843" max="3843" width="9.33203125" style="38" customWidth="1"/>
    <col min="3844" max="3844" width="6.6640625" style="38" customWidth="1"/>
    <col min="3845" max="3845" width="40.6640625" style="38" customWidth="1"/>
    <col min="3846" max="3849" width="9.33203125" style="38" customWidth="1"/>
    <col min="3850" max="4098" width="9.33203125" style="38"/>
    <col min="4099" max="4099" width="9.33203125" style="38" customWidth="1"/>
    <col min="4100" max="4100" width="6.6640625" style="38" customWidth="1"/>
    <col min="4101" max="4101" width="40.6640625" style="38" customWidth="1"/>
    <col min="4102" max="4105" width="9.33203125" style="38" customWidth="1"/>
    <col min="4106" max="4354" width="9.33203125" style="38"/>
    <col min="4355" max="4355" width="9.33203125" style="38" customWidth="1"/>
    <col min="4356" max="4356" width="6.6640625" style="38" customWidth="1"/>
    <col min="4357" max="4357" width="40.6640625" style="38" customWidth="1"/>
    <col min="4358" max="4361" width="9.33203125" style="38" customWidth="1"/>
    <col min="4362" max="4610" width="9.33203125" style="38"/>
    <col min="4611" max="4611" width="9.33203125" style="38" customWidth="1"/>
    <col min="4612" max="4612" width="6.6640625" style="38" customWidth="1"/>
    <col min="4613" max="4613" width="40.6640625" style="38" customWidth="1"/>
    <col min="4614" max="4617" width="9.33203125" style="38" customWidth="1"/>
    <col min="4618" max="4866" width="9.33203125" style="38"/>
    <col min="4867" max="4867" width="9.33203125" style="38" customWidth="1"/>
    <col min="4868" max="4868" width="6.6640625" style="38" customWidth="1"/>
    <col min="4869" max="4869" width="40.6640625" style="38" customWidth="1"/>
    <col min="4870" max="4873" width="9.33203125" style="38" customWidth="1"/>
    <col min="4874" max="5122" width="9.33203125" style="38"/>
    <col min="5123" max="5123" width="9.33203125" style="38" customWidth="1"/>
    <col min="5124" max="5124" width="6.6640625" style="38" customWidth="1"/>
    <col min="5125" max="5125" width="40.6640625" style="38" customWidth="1"/>
    <col min="5126" max="5129" width="9.33203125" style="38" customWidth="1"/>
    <col min="5130" max="5378" width="9.33203125" style="38"/>
    <col min="5379" max="5379" width="9.33203125" style="38" customWidth="1"/>
    <col min="5380" max="5380" width="6.6640625" style="38" customWidth="1"/>
    <col min="5381" max="5381" width="40.6640625" style="38" customWidth="1"/>
    <col min="5382" max="5385" width="9.33203125" style="38" customWidth="1"/>
    <col min="5386" max="5634" width="9.33203125" style="38"/>
    <col min="5635" max="5635" width="9.33203125" style="38" customWidth="1"/>
    <col min="5636" max="5636" width="6.6640625" style="38" customWidth="1"/>
    <col min="5637" max="5637" width="40.6640625" style="38" customWidth="1"/>
    <col min="5638" max="5641" width="9.33203125" style="38" customWidth="1"/>
    <col min="5642" max="5890" width="9.33203125" style="38"/>
    <col min="5891" max="5891" width="9.33203125" style="38" customWidth="1"/>
    <col min="5892" max="5892" width="6.6640625" style="38" customWidth="1"/>
    <col min="5893" max="5893" width="40.6640625" style="38" customWidth="1"/>
    <col min="5894" max="5897" width="9.33203125" style="38" customWidth="1"/>
    <col min="5898" max="6146" width="9.33203125" style="38"/>
    <col min="6147" max="6147" width="9.33203125" style="38" customWidth="1"/>
    <col min="6148" max="6148" width="6.6640625" style="38" customWidth="1"/>
    <col min="6149" max="6149" width="40.6640625" style="38" customWidth="1"/>
    <col min="6150" max="6153" width="9.33203125" style="38" customWidth="1"/>
    <col min="6154" max="6402" width="9.33203125" style="38"/>
    <col min="6403" max="6403" width="9.33203125" style="38" customWidth="1"/>
    <col min="6404" max="6404" width="6.6640625" style="38" customWidth="1"/>
    <col min="6405" max="6405" width="40.6640625" style="38" customWidth="1"/>
    <col min="6406" max="6409" width="9.33203125" style="38" customWidth="1"/>
    <col min="6410" max="6658" width="9.33203125" style="38"/>
    <col min="6659" max="6659" width="9.33203125" style="38" customWidth="1"/>
    <col min="6660" max="6660" width="6.6640625" style="38" customWidth="1"/>
    <col min="6661" max="6661" width="40.6640625" style="38" customWidth="1"/>
    <col min="6662" max="6665" width="9.33203125" style="38" customWidth="1"/>
    <col min="6666" max="6914" width="9.33203125" style="38"/>
    <col min="6915" max="6915" width="9.33203125" style="38" customWidth="1"/>
    <col min="6916" max="6916" width="6.6640625" style="38" customWidth="1"/>
    <col min="6917" max="6917" width="40.6640625" style="38" customWidth="1"/>
    <col min="6918" max="6921" width="9.33203125" style="38" customWidth="1"/>
    <col min="6922" max="7170" width="9.33203125" style="38"/>
    <col min="7171" max="7171" width="9.33203125" style="38" customWidth="1"/>
    <col min="7172" max="7172" width="6.6640625" style="38" customWidth="1"/>
    <col min="7173" max="7173" width="40.6640625" style="38" customWidth="1"/>
    <col min="7174" max="7177" width="9.33203125" style="38" customWidth="1"/>
    <col min="7178" max="7426" width="9.33203125" style="38"/>
    <col min="7427" max="7427" width="9.33203125" style="38" customWidth="1"/>
    <col min="7428" max="7428" width="6.6640625" style="38" customWidth="1"/>
    <col min="7429" max="7429" width="40.6640625" style="38" customWidth="1"/>
    <col min="7430" max="7433" width="9.33203125" style="38" customWidth="1"/>
    <col min="7434" max="7682" width="9.33203125" style="38"/>
    <col min="7683" max="7683" width="9.33203125" style="38" customWidth="1"/>
    <col min="7684" max="7684" width="6.6640625" style="38" customWidth="1"/>
    <col min="7685" max="7685" width="40.6640625" style="38" customWidth="1"/>
    <col min="7686" max="7689" width="9.33203125" style="38" customWidth="1"/>
    <col min="7690" max="7938" width="9.33203125" style="38"/>
    <col min="7939" max="7939" width="9.33203125" style="38" customWidth="1"/>
    <col min="7940" max="7940" width="6.6640625" style="38" customWidth="1"/>
    <col min="7941" max="7941" width="40.6640625" style="38" customWidth="1"/>
    <col min="7942" max="7945" width="9.33203125" style="38" customWidth="1"/>
    <col min="7946" max="8194" width="9.33203125" style="38"/>
    <col min="8195" max="8195" width="9.33203125" style="38" customWidth="1"/>
    <col min="8196" max="8196" width="6.6640625" style="38" customWidth="1"/>
    <col min="8197" max="8197" width="40.6640625" style="38" customWidth="1"/>
    <col min="8198" max="8201" width="9.33203125" style="38" customWidth="1"/>
    <col min="8202" max="8450" width="9.33203125" style="38"/>
    <col min="8451" max="8451" width="9.33203125" style="38" customWidth="1"/>
    <col min="8452" max="8452" width="6.6640625" style="38" customWidth="1"/>
    <col min="8453" max="8453" width="40.6640625" style="38" customWidth="1"/>
    <col min="8454" max="8457" width="9.33203125" style="38" customWidth="1"/>
    <col min="8458" max="8706" width="9.33203125" style="38"/>
    <col min="8707" max="8707" width="9.33203125" style="38" customWidth="1"/>
    <col min="8708" max="8708" width="6.6640625" style="38" customWidth="1"/>
    <col min="8709" max="8709" width="40.6640625" style="38" customWidth="1"/>
    <col min="8710" max="8713" width="9.33203125" style="38" customWidth="1"/>
    <col min="8714" max="8962" width="9.33203125" style="38"/>
    <col min="8963" max="8963" width="9.33203125" style="38" customWidth="1"/>
    <col min="8964" max="8964" width="6.6640625" style="38" customWidth="1"/>
    <col min="8965" max="8965" width="40.6640625" style="38" customWidth="1"/>
    <col min="8966" max="8969" width="9.33203125" style="38" customWidth="1"/>
    <col min="8970" max="9218" width="9.33203125" style="38"/>
    <col min="9219" max="9219" width="9.33203125" style="38" customWidth="1"/>
    <col min="9220" max="9220" width="6.6640625" style="38" customWidth="1"/>
    <col min="9221" max="9221" width="40.6640625" style="38" customWidth="1"/>
    <col min="9222" max="9225" width="9.33203125" style="38" customWidth="1"/>
    <col min="9226" max="9474" width="9.33203125" style="38"/>
    <col min="9475" max="9475" width="9.33203125" style="38" customWidth="1"/>
    <col min="9476" max="9476" width="6.6640625" style="38" customWidth="1"/>
    <col min="9477" max="9477" width="40.6640625" style="38" customWidth="1"/>
    <col min="9478" max="9481" width="9.33203125" style="38" customWidth="1"/>
    <col min="9482" max="9730" width="9.33203125" style="38"/>
    <col min="9731" max="9731" width="9.33203125" style="38" customWidth="1"/>
    <col min="9732" max="9732" width="6.6640625" style="38" customWidth="1"/>
    <col min="9733" max="9733" width="40.6640625" style="38" customWidth="1"/>
    <col min="9734" max="9737" width="9.33203125" style="38" customWidth="1"/>
    <col min="9738" max="9986" width="9.33203125" style="38"/>
    <col min="9987" max="9987" width="9.33203125" style="38" customWidth="1"/>
    <col min="9988" max="9988" width="6.6640625" style="38" customWidth="1"/>
    <col min="9989" max="9989" width="40.6640625" style="38" customWidth="1"/>
    <col min="9990" max="9993" width="9.33203125" style="38" customWidth="1"/>
    <col min="9994" max="10242" width="9.33203125" style="38"/>
    <col min="10243" max="10243" width="9.33203125" style="38" customWidth="1"/>
    <col min="10244" max="10244" width="6.6640625" style="38" customWidth="1"/>
    <col min="10245" max="10245" width="40.6640625" style="38" customWidth="1"/>
    <col min="10246" max="10249" width="9.33203125" style="38" customWidth="1"/>
    <col min="10250" max="10498" width="9.33203125" style="38"/>
    <col min="10499" max="10499" width="9.33203125" style="38" customWidth="1"/>
    <col min="10500" max="10500" width="6.6640625" style="38" customWidth="1"/>
    <col min="10501" max="10501" width="40.6640625" style="38" customWidth="1"/>
    <col min="10502" max="10505" width="9.33203125" style="38" customWidth="1"/>
    <col min="10506" max="10754" width="9.33203125" style="38"/>
    <col min="10755" max="10755" width="9.33203125" style="38" customWidth="1"/>
    <col min="10756" max="10756" width="6.6640625" style="38" customWidth="1"/>
    <col min="10757" max="10757" width="40.6640625" style="38" customWidth="1"/>
    <col min="10758" max="10761" width="9.33203125" style="38" customWidth="1"/>
    <col min="10762" max="11010" width="9.33203125" style="38"/>
    <col min="11011" max="11011" width="9.33203125" style="38" customWidth="1"/>
    <col min="11012" max="11012" width="6.6640625" style="38" customWidth="1"/>
    <col min="11013" max="11013" width="40.6640625" style="38" customWidth="1"/>
    <col min="11014" max="11017" width="9.33203125" style="38" customWidth="1"/>
    <col min="11018" max="11266" width="9.33203125" style="38"/>
    <col min="11267" max="11267" width="9.33203125" style="38" customWidth="1"/>
    <col min="11268" max="11268" width="6.6640625" style="38" customWidth="1"/>
    <col min="11269" max="11269" width="40.6640625" style="38" customWidth="1"/>
    <col min="11270" max="11273" width="9.33203125" style="38" customWidth="1"/>
    <col min="11274" max="11522" width="9.33203125" style="38"/>
    <col min="11523" max="11523" width="9.33203125" style="38" customWidth="1"/>
    <col min="11524" max="11524" width="6.6640625" style="38" customWidth="1"/>
    <col min="11525" max="11525" width="40.6640625" style="38" customWidth="1"/>
    <col min="11526" max="11529" width="9.33203125" style="38" customWidth="1"/>
    <col min="11530" max="11778" width="9.33203125" style="38"/>
    <col min="11779" max="11779" width="9.33203125" style="38" customWidth="1"/>
    <col min="11780" max="11780" width="6.6640625" style="38" customWidth="1"/>
    <col min="11781" max="11781" width="40.6640625" style="38" customWidth="1"/>
    <col min="11782" max="11785" width="9.33203125" style="38" customWidth="1"/>
    <col min="11786" max="12034" width="9.33203125" style="38"/>
    <col min="12035" max="12035" width="9.33203125" style="38" customWidth="1"/>
    <col min="12036" max="12036" width="6.6640625" style="38" customWidth="1"/>
    <col min="12037" max="12037" width="40.6640625" style="38" customWidth="1"/>
    <col min="12038" max="12041" width="9.33203125" style="38" customWidth="1"/>
    <col min="12042" max="12290" width="9.33203125" style="38"/>
    <col min="12291" max="12291" width="9.33203125" style="38" customWidth="1"/>
    <col min="12292" max="12292" width="6.6640625" style="38" customWidth="1"/>
    <col min="12293" max="12293" width="40.6640625" style="38" customWidth="1"/>
    <col min="12294" max="12297" width="9.33203125" style="38" customWidth="1"/>
    <col min="12298" max="12546" width="9.33203125" style="38"/>
    <col min="12547" max="12547" width="9.33203125" style="38" customWidth="1"/>
    <col min="12548" max="12548" width="6.6640625" style="38" customWidth="1"/>
    <col min="12549" max="12549" width="40.6640625" style="38" customWidth="1"/>
    <col min="12550" max="12553" width="9.33203125" style="38" customWidth="1"/>
    <col min="12554" max="12802" width="9.33203125" style="38"/>
    <col min="12803" max="12803" width="9.33203125" style="38" customWidth="1"/>
    <col min="12804" max="12804" width="6.6640625" style="38" customWidth="1"/>
    <col min="12805" max="12805" width="40.6640625" style="38" customWidth="1"/>
    <col min="12806" max="12809" width="9.33203125" style="38" customWidth="1"/>
    <col min="12810" max="13058" width="9.33203125" style="38"/>
    <col min="13059" max="13059" width="9.33203125" style="38" customWidth="1"/>
    <col min="13060" max="13060" width="6.6640625" style="38" customWidth="1"/>
    <col min="13061" max="13061" width="40.6640625" style="38" customWidth="1"/>
    <col min="13062" max="13065" width="9.33203125" style="38" customWidth="1"/>
    <col min="13066" max="13314" width="9.33203125" style="38"/>
    <col min="13315" max="13315" width="9.33203125" style="38" customWidth="1"/>
    <col min="13316" max="13316" width="6.6640625" style="38" customWidth="1"/>
    <col min="13317" max="13317" width="40.6640625" style="38" customWidth="1"/>
    <col min="13318" max="13321" width="9.33203125" style="38" customWidth="1"/>
    <col min="13322" max="13570" width="9.33203125" style="38"/>
    <col min="13571" max="13571" width="9.33203125" style="38" customWidth="1"/>
    <col min="13572" max="13572" width="6.6640625" style="38" customWidth="1"/>
    <col min="13573" max="13573" width="40.6640625" style="38" customWidth="1"/>
    <col min="13574" max="13577" width="9.33203125" style="38" customWidth="1"/>
    <col min="13578" max="13826" width="9.33203125" style="38"/>
    <col min="13827" max="13827" width="9.33203125" style="38" customWidth="1"/>
    <col min="13828" max="13828" width="6.6640625" style="38" customWidth="1"/>
    <col min="13829" max="13829" width="40.6640625" style="38" customWidth="1"/>
    <col min="13830" max="13833" width="9.33203125" style="38" customWidth="1"/>
    <col min="13834" max="14082" width="9.33203125" style="38"/>
    <col min="14083" max="14083" width="9.33203125" style="38" customWidth="1"/>
    <col min="14084" max="14084" width="6.6640625" style="38" customWidth="1"/>
    <col min="14085" max="14085" width="40.6640625" style="38" customWidth="1"/>
    <col min="14086" max="14089" width="9.33203125" style="38" customWidth="1"/>
    <col min="14090" max="14338" width="9.33203125" style="38"/>
    <col min="14339" max="14339" width="9.33203125" style="38" customWidth="1"/>
    <col min="14340" max="14340" width="6.6640625" style="38" customWidth="1"/>
    <col min="14341" max="14341" width="40.6640625" style="38" customWidth="1"/>
    <col min="14342" max="14345" width="9.33203125" style="38" customWidth="1"/>
    <col min="14346" max="14594" width="9.33203125" style="38"/>
    <col min="14595" max="14595" width="9.33203125" style="38" customWidth="1"/>
    <col min="14596" max="14596" width="6.6640625" style="38" customWidth="1"/>
    <col min="14597" max="14597" width="40.6640625" style="38" customWidth="1"/>
    <col min="14598" max="14601" width="9.33203125" style="38" customWidth="1"/>
    <col min="14602" max="14850" width="9.33203125" style="38"/>
    <col min="14851" max="14851" width="9.33203125" style="38" customWidth="1"/>
    <col min="14852" max="14852" width="6.6640625" style="38" customWidth="1"/>
    <col min="14853" max="14853" width="40.6640625" style="38" customWidth="1"/>
    <col min="14854" max="14857" width="9.33203125" style="38" customWidth="1"/>
    <col min="14858" max="15106" width="9.33203125" style="38"/>
    <col min="15107" max="15107" width="9.33203125" style="38" customWidth="1"/>
    <col min="15108" max="15108" width="6.6640625" style="38" customWidth="1"/>
    <col min="15109" max="15109" width="40.6640625" style="38" customWidth="1"/>
    <col min="15110" max="15113" width="9.33203125" style="38" customWidth="1"/>
    <col min="15114" max="15362" width="9.33203125" style="38"/>
    <col min="15363" max="15363" width="9.33203125" style="38" customWidth="1"/>
    <col min="15364" max="15364" width="6.6640625" style="38" customWidth="1"/>
    <col min="15365" max="15365" width="40.6640625" style="38" customWidth="1"/>
    <col min="15366" max="15369" width="9.33203125" style="38" customWidth="1"/>
    <col min="15370" max="15618" width="9.33203125" style="38"/>
    <col min="15619" max="15619" width="9.33203125" style="38" customWidth="1"/>
    <col min="15620" max="15620" width="6.6640625" style="38" customWidth="1"/>
    <col min="15621" max="15621" width="40.6640625" style="38" customWidth="1"/>
    <col min="15622" max="15625" width="9.33203125" style="38" customWidth="1"/>
    <col min="15626" max="15874" width="9.33203125" style="38"/>
    <col min="15875" max="15875" width="9.33203125" style="38" customWidth="1"/>
    <col min="15876" max="15876" width="6.6640625" style="38" customWidth="1"/>
    <col min="15877" max="15877" width="40.6640625" style="38" customWidth="1"/>
    <col min="15878" max="15881" width="9.33203125" style="38" customWidth="1"/>
    <col min="15882" max="16130" width="9.33203125" style="38"/>
    <col min="16131" max="16131" width="9.33203125" style="38" customWidth="1"/>
    <col min="16132" max="16132" width="6.6640625" style="38" customWidth="1"/>
    <col min="16133" max="16133" width="40.6640625" style="38" customWidth="1"/>
    <col min="16134" max="16137" width="9.33203125" style="38" customWidth="1"/>
    <col min="16138" max="16384" width="9.33203125" style="38"/>
  </cols>
  <sheetData>
    <row r="1" spans="1:10" ht="48" customHeight="1" x14ac:dyDescent="0.25">
      <c r="A1" s="36" t="s">
        <v>4166</v>
      </c>
      <c r="B1" s="37"/>
      <c r="C1" s="37"/>
      <c r="D1" s="37"/>
      <c r="E1" s="37"/>
      <c r="F1" s="1082" t="s">
        <v>4167</v>
      </c>
      <c r="G1" s="1082"/>
      <c r="H1" s="1082"/>
      <c r="I1" s="1082"/>
    </row>
    <row r="2" spans="1:10" x14ac:dyDescent="0.25">
      <c r="A2" s="39" t="s">
        <v>23</v>
      </c>
      <c r="B2" s="39"/>
      <c r="C2" s="70"/>
      <c r="D2" s="40"/>
      <c r="E2" s="40" t="s">
        <v>24</v>
      </c>
      <c r="F2" s="40" t="s">
        <v>25</v>
      </c>
      <c r="G2" s="40" t="s">
        <v>26</v>
      </c>
      <c r="H2" s="40" t="s">
        <v>27</v>
      </c>
      <c r="I2" s="40" t="s">
        <v>28</v>
      </c>
      <c r="J2" s="192" t="s">
        <v>29</v>
      </c>
    </row>
    <row r="3" spans="1:10" x14ac:dyDescent="0.25">
      <c r="A3" s="41"/>
      <c r="B3" s="41"/>
      <c r="C3" s="71"/>
      <c r="D3" s="43"/>
      <c r="E3" s="42"/>
      <c r="F3" s="5"/>
      <c r="G3" s="5"/>
      <c r="H3" s="5"/>
      <c r="I3" s="65"/>
    </row>
    <row r="4" spans="1:10" x14ac:dyDescent="0.25">
      <c r="A4" s="125"/>
      <c r="B4" s="125"/>
      <c r="C4" s="126"/>
      <c r="D4" s="126"/>
      <c r="E4" s="56"/>
      <c r="F4" s="15"/>
      <c r="G4" s="15"/>
      <c r="H4" s="15"/>
      <c r="I4" s="123"/>
    </row>
    <row r="5" spans="1:10" ht="26.4" x14ac:dyDescent="0.25">
      <c r="A5" s="125" t="s">
        <v>4168</v>
      </c>
      <c r="B5" s="125"/>
      <c r="C5" s="126"/>
      <c r="D5" s="126"/>
      <c r="E5" s="185" t="s">
        <v>4169</v>
      </c>
      <c r="F5" s="15"/>
      <c r="G5" s="15"/>
      <c r="H5" s="15"/>
      <c r="I5" s="123"/>
    </row>
    <row r="6" spans="1:10" ht="39.6" x14ac:dyDescent="0.25">
      <c r="A6" s="125"/>
      <c r="B6" s="125" t="s">
        <v>4170</v>
      </c>
      <c r="C6" s="126"/>
      <c r="D6" s="126"/>
      <c r="E6" s="216" t="s">
        <v>4171</v>
      </c>
      <c r="F6" s="15"/>
      <c r="G6" s="15"/>
      <c r="H6" s="15"/>
      <c r="I6" s="123"/>
    </row>
    <row r="7" spans="1:10" x14ac:dyDescent="0.25">
      <c r="A7" s="125"/>
      <c r="B7" s="125"/>
      <c r="C7" s="126" t="s">
        <v>86</v>
      </c>
      <c r="D7" s="126"/>
      <c r="E7" s="216" t="s">
        <v>4172</v>
      </c>
      <c r="F7" s="15"/>
      <c r="G7" s="15"/>
      <c r="H7" s="15"/>
      <c r="I7" s="123"/>
      <c r="J7" s="193" t="s">
        <v>36</v>
      </c>
    </row>
    <row r="8" spans="1:10" ht="26.4" x14ac:dyDescent="0.25">
      <c r="A8" s="125"/>
      <c r="B8" s="125"/>
      <c r="C8" s="126"/>
      <c r="D8" s="126" t="s">
        <v>104</v>
      </c>
      <c r="E8" s="216" t="s">
        <v>4173</v>
      </c>
      <c r="F8" s="105" t="s">
        <v>351</v>
      </c>
      <c r="G8" s="105"/>
      <c r="H8" s="120"/>
      <c r="I8" s="123">
        <f>G8*H8</f>
        <v>0</v>
      </c>
      <c r="J8" s="193" t="s">
        <v>36</v>
      </c>
    </row>
    <row r="9" spans="1:10" x14ac:dyDescent="0.25">
      <c r="A9" s="125"/>
      <c r="B9" s="125"/>
      <c r="C9" s="126"/>
      <c r="D9" s="126" t="s">
        <v>1474</v>
      </c>
      <c r="E9" s="216" t="s">
        <v>4174</v>
      </c>
      <c r="F9" s="105" t="s">
        <v>351</v>
      </c>
      <c r="G9" s="105"/>
      <c r="H9" s="120"/>
      <c r="I9" s="123">
        <f>G9*H9</f>
        <v>0</v>
      </c>
      <c r="J9" s="193" t="s">
        <v>36</v>
      </c>
    </row>
    <row r="10" spans="1:10" x14ac:dyDescent="0.25">
      <c r="A10" s="125"/>
      <c r="B10" s="125"/>
      <c r="C10" s="126" t="s">
        <v>89</v>
      </c>
      <c r="D10" s="126"/>
      <c r="E10" s="216" t="s">
        <v>4175</v>
      </c>
      <c r="F10" s="15"/>
      <c r="G10" s="15"/>
      <c r="H10" s="15"/>
      <c r="I10" s="123"/>
      <c r="J10" s="193" t="s">
        <v>36</v>
      </c>
    </row>
    <row r="11" spans="1:10" ht="26.4" x14ac:dyDescent="0.25">
      <c r="A11" s="125"/>
      <c r="B11" s="125"/>
      <c r="C11" s="126"/>
      <c r="D11" s="126" t="s">
        <v>104</v>
      </c>
      <c r="E11" s="216" t="s">
        <v>4173</v>
      </c>
      <c r="F11" s="105" t="s">
        <v>351</v>
      </c>
      <c r="G11" s="105"/>
      <c r="H11" s="120"/>
      <c r="I11" s="123">
        <f>G11*H11</f>
        <v>0</v>
      </c>
      <c r="J11" s="193" t="s">
        <v>36</v>
      </c>
    </row>
    <row r="12" spans="1:10" x14ac:dyDescent="0.25">
      <c r="A12" s="125"/>
      <c r="B12" s="125"/>
      <c r="C12" s="126"/>
      <c r="D12" s="126" t="s">
        <v>1474</v>
      </c>
      <c r="E12" s="216" t="s">
        <v>4176</v>
      </c>
      <c r="F12" s="105" t="s">
        <v>351</v>
      </c>
      <c r="G12" s="105"/>
      <c r="H12" s="120"/>
      <c r="I12" s="123">
        <f>G12*H12</f>
        <v>0</v>
      </c>
      <c r="J12" s="193" t="s">
        <v>36</v>
      </c>
    </row>
    <row r="13" spans="1:10" x14ac:dyDescent="0.25">
      <c r="A13" s="125" t="s">
        <v>4177</v>
      </c>
      <c r="B13" s="125"/>
      <c r="C13" s="126"/>
      <c r="D13" s="126"/>
      <c r="E13" s="72" t="s">
        <v>4178</v>
      </c>
      <c r="F13" s="15"/>
      <c r="G13" s="15"/>
      <c r="H13" s="15"/>
      <c r="I13" s="123"/>
    </row>
    <row r="14" spans="1:10" ht="26.4" x14ac:dyDescent="0.25">
      <c r="A14" s="125"/>
      <c r="B14" s="125" t="s">
        <v>4179</v>
      </c>
      <c r="C14" s="126"/>
      <c r="D14" s="126"/>
      <c r="E14" s="216" t="s">
        <v>4180</v>
      </c>
      <c r="F14" s="105" t="s">
        <v>41</v>
      </c>
      <c r="G14" s="15" t="s">
        <v>42</v>
      </c>
      <c r="H14" s="15" t="s">
        <v>43</v>
      </c>
      <c r="I14" s="121"/>
      <c r="J14" s="193" t="s">
        <v>36</v>
      </c>
    </row>
    <row r="15" spans="1:10" ht="26.4" x14ac:dyDescent="0.25">
      <c r="A15" s="125"/>
      <c r="B15" s="125" t="s">
        <v>4181</v>
      </c>
      <c r="C15" s="126"/>
      <c r="D15" s="126"/>
      <c r="E15" s="216" t="s">
        <v>4182</v>
      </c>
      <c r="F15" s="105" t="s">
        <v>351</v>
      </c>
      <c r="G15" s="105"/>
      <c r="H15" s="120"/>
      <c r="I15" s="123">
        <f>G15*H15</f>
        <v>0</v>
      </c>
    </row>
    <row r="16" spans="1:10" ht="26.4" x14ac:dyDescent="0.25">
      <c r="A16" s="125"/>
      <c r="B16" s="125" t="s">
        <v>4183</v>
      </c>
      <c r="C16" s="126"/>
      <c r="D16" s="126"/>
      <c r="E16" s="216" t="s">
        <v>4184</v>
      </c>
      <c r="F16" s="105" t="s">
        <v>4185</v>
      </c>
      <c r="G16" s="105"/>
      <c r="H16" s="120"/>
      <c r="I16" s="123">
        <f>G16*H16</f>
        <v>0</v>
      </c>
      <c r="J16" s="193" t="s">
        <v>36</v>
      </c>
    </row>
    <row r="17" spans="1:10" ht="26.4" x14ac:dyDescent="0.25">
      <c r="A17" s="125"/>
      <c r="B17" s="125" t="s">
        <v>4186</v>
      </c>
      <c r="C17" s="126"/>
      <c r="D17" s="126"/>
      <c r="E17" s="216" t="s">
        <v>4187</v>
      </c>
      <c r="F17" s="105" t="s">
        <v>88</v>
      </c>
      <c r="G17" s="105"/>
      <c r="H17" s="120"/>
      <c r="I17" s="123">
        <f>G17*H17</f>
        <v>0</v>
      </c>
    </row>
    <row r="18" spans="1:10" ht="26.4" x14ac:dyDescent="0.25">
      <c r="A18" s="125"/>
      <c r="B18" s="125" t="s">
        <v>4188</v>
      </c>
      <c r="C18" s="126"/>
      <c r="D18" s="126"/>
      <c r="E18" s="216" t="s">
        <v>4189</v>
      </c>
      <c r="F18" s="105" t="s">
        <v>41</v>
      </c>
      <c r="G18" s="15" t="s">
        <v>42</v>
      </c>
      <c r="H18" s="15" t="s">
        <v>43</v>
      </c>
      <c r="I18" s="121"/>
    </row>
    <row r="19" spans="1:10" ht="26.4" x14ac:dyDescent="0.25">
      <c r="A19" s="125" t="s">
        <v>4190</v>
      </c>
      <c r="B19" s="125"/>
      <c r="C19" s="126"/>
      <c r="D19" s="126"/>
      <c r="E19" s="185" t="s">
        <v>4191</v>
      </c>
      <c r="F19" s="105" t="s">
        <v>41</v>
      </c>
      <c r="G19" s="15" t="s">
        <v>42</v>
      </c>
      <c r="H19" s="15" t="s">
        <v>43</v>
      </c>
      <c r="I19" s="121"/>
      <c r="J19" s="193" t="s">
        <v>36</v>
      </c>
    </row>
    <row r="20" spans="1:10" x14ac:dyDescent="0.25">
      <c r="A20" s="125" t="s">
        <v>4192</v>
      </c>
      <c r="B20" s="125"/>
      <c r="C20" s="126"/>
      <c r="D20" s="126"/>
      <c r="E20" s="185" t="s">
        <v>4193</v>
      </c>
      <c r="F20" s="15"/>
      <c r="G20" s="15"/>
      <c r="H20" s="15"/>
      <c r="I20" s="123"/>
      <c r="J20" s="193" t="s">
        <v>36</v>
      </c>
    </row>
    <row r="21" spans="1:10" ht="66" x14ac:dyDescent="0.25">
      <c r="A21" s="125"/>
      <c r="B21" s="125" t="s">
        <v>4194</v>
      </c>
      <c r="C21" s="126"/>
      <c r="D21" s="126"/>
      <c r="E21" s="216" t="s">
        <v>4195</v>
      </c>
      <c r="F21" s="137" t="s">
        <v>127</v>
      </c>
      <c r="G21" s="15" t="s">
        <v>128</v>
      </c>
      <c r="H21" s="15" t="s">
        <v>129</v>
      </c>
      <c r="I21" s="121"/>
      <c r="J21" s="193" t="s">
        <v>36</v>
      </c>
    </row>
    <row r="22" spans="1:10" ht="26.4" x14ac:dyDescent="0.25">
      <c r="A22" s="125"/>
      <c r="B22" s="125" t="s">
        <v>4196</v>
      </c>
      <c r="C22" s="126"/>
      <c r="D22" s="126"/>
      <c r="E22" s="73" t="s">
        <v>4197</v>
      </c>
      <c r="F22" s="137" t="s">
        <v>73</v>
      </c>
      <c r="G22" s="124">
        <f>I21</f>
        <v>0</v>
      </c>
      <c r="H22" s="127"/>
      <c r="I22" s="123">
        <f>G22*H22</f>
        <v>0</v>
      </c>
    </row>
    <row r="23" spans="1:10" ht="66" x14ac:dyDescent="0.25">
      <c r="A23" s="125" t="s">
        <v>4198</v>
      </c>
      <c r="B23" s="125"/>
      <c r="C23" s="126"/>
      <c r="D23" s="126"/>
      <c r="E23" s="188" t="s">
        <v>4199</v>
      </c>
      <c r="F23" s="105" t="s">
        <v>41</v>
      </c>
      <c r="G23" s="15" t="s">
        <v>42</v>
      </c>
      <c r="H23" s="15" t="s">
        <v>43</v>
      </c>
      <c r="I23" s="121"/>
      <c r="J23" s="193" t="s">
        <v>36</v>
      </c>
    </row>
    <row r="24" spans="1:10" ht="39.6" x14ac:dyDescent="0.25">
      <c r="A24" s="125" t="s">
        <v>4200</v>
      </c>
      <c r="B24" s="77"/>
      <c r="C24" s="126"/>
      <c r="D24" s="126"/>
      <c r="E24" s="188" t="s">
        <v>4201</v>
      </c>
      <c r="F24" s="105" t="s">
        <v>351</v>
      </c>
      <c r="G24" s="105"/>
      <c r="H24" s="120"/>
      <c r="I24" s="123">
        <f>G24*H24</f>
        <v>0</v>
      </c>
      <c r="J24" s="193" t="s">
        <v>36</v>
      </c>
    </row>
    <row r="25" spans="1:10" ht="26.4" x14ac:dyDescent="0.25">
      <c r="A25" s="125" t="s">
        <v>4202</v>
      </c>
      <c r="B25" s="125"/>
      <c r="C25" s="126"/>
      <c r="D25" s="126"/>
      <c r="E25" s="72" t="s">
        <v>4203</v>
      </c>
      <c r="F25" s="105" t="s">
        <v>41</v>
      </c>
      <c r="G25" s="15" t="s">
        <v>42</v>
      </c>
      <c r="H25" s="15" t="s">
        <v>43</v>
      </c>
      <c r="I25" s="121"/>
    </row>
    <row r="26" spans="1:10" x14ac:dyDescent="0.25">
      <c r="A26" s="125"/>
      <c r="B26" s="125"/>
      <c r="C26" s="126"/>
      <c r="D26" s="126"/>
      <c r="E26" s="104"/>
      <c r="F26" s="15"/>
      <c r="G26" s="15"/>
      <c r="H26" s="15"/>
      <c r="I26" s="123"/>
    </row>
    <row r="27" spans="1:10" x14ac:dyDescent="0.25">
      <c r="A27" s="125"/>
      <c r="B27" s="125"/>
      <c r="C27" s="126"/>
      <c r="D27" s="126"/>
      <c r="E27" s="103"/>
      <c r="F27" s="15"/>
      <c r="G27" s="15"/>
      <c r="H27" s="15"/>
      <c r="I27" s="123"/>
      <c r="J27" s="210" t="s">
        <v>130</v>
      </c>
    </row>
    <row r="28" spans="1:10" x14ac:dyDescent="0.25">
      <c r="A28" s="125"/>
      <c r="B28" s="125"/>
      <c r="C28" s="126"/>
      <c r="D28" s="126"/>
      <c r="E28" s="178"/>
      <c r="F28" s="80"/>
      <c r="G28" s="15"/>
      <c r="H28" s="15"/>
      <c r="I28" s="123"/>
    </row>
    <row r="29" spans="1:10" x14ac:dyDescent="0.25">
      <c r="A29" s="111" t="s">
        <v>131</v>
      </c>
      <c r="B29" s="111"/>
      <c r="C29" s="111"/>
      <c r="D29" s="111"/>
      <c r="E29" s="111"/>
      <c r="F29"/>
      <c r="G29" s="118"/>
      <c r="H29" s="118"/>
      <c r="I29" s="112">
        <f>SUM(I5:I28)</f>
        <v>0</v>
      </c>
    </row>
    <row r="30" spans="1:10" x14ac:dyDescent="0.25">
      <c r="F30" s="156"/>
    </row>
    <row r="1048305" spans="6:6" x14ac:dyDescent="0.25">
      <c r="F1048305" s="48"/>
    </row>
  </sheetData>
  <mergeCells count="1">
    <mergeCell ref="F1:I1"/>
  </mergeCells>
  <phoneticPr fontId="10" type="noConversion"/>
  <pageMargins left="0.75" right="0.75" top="1" bottom="1" header="0.5" footer="0.5"/>
  <pageSetup paperSize="9" scale="56"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44C6-6B42-43C1-B430-E2CE7F49DBA7}">
  <dimension ref="A1:H1048304"/>
  <sheetViews>
    <sheetView view="pageBreakPreview" zoomScaleNormal="100" zoomScaleSheetLayoutView="100" workbookViewId="0">
      <selection activeCell="F31" sqref="F31"/>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4204</v>
      </c>
      <c r="B1" s="37"/>
      <c r="C1" s="37"/>
      <c r="D1" s="1082" t="s">
        <v>4205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4206</v>
      </c>
      <c r="B5" s="125"/>
      <c r="C5" s="72" t="s">
        <v>4207</v>
      </c>
      <c r="D5" s="15"/>
      <c r="E5" s="15"/>
      <c r="F5" s="124"/>
      <c r="G5" s="123"/>
    </row>
    <row r="6" spans="1:8" ht="26.4" x14ac:dyDescent="0.25">
      <c r="A6" s="125"/>
      <c r="B6" s="125" t="s">
        <v>4208</v>
      </c>
      <c r="C6" s="216" t="s">
        <v>4209</v>
      </c>
      <c r="D6" s="105" t="s">
        <v>454</v>
      </c>
      <c r="E6" s="105"/>
      <c r="F6" s="120"/>
      <c r="G6" s="123">
        <f>E6*F6</f>
        <v>0</v>
      </c>
      <c r="H6" s="193" t="s">
        <v>36</v>
      </c>
    </row>
    <row r="7" spans="1:8" ht="15.6" x14ac:dyDescent="0.25">
      <c r="A7" s="125"/>
      <c r="B7" s="125" t="s">
        <v>4210</v>
      </c>
      <c r="C7" s="216" t="s">
        <v>4211</v>
      </c>
      <c r="D7" s="105" t="s">
        <v>454</v>
      </c>
      <c r="E7" s="105"/>
      <c r="F7" s="120"/>
      <c r="G7" s="123">
        <f>E7*F7</f>
        <v>0</v>
      </c>
      <c r="H7" s="193" t="s">
        <v>36</v>
      </c>
    </row>
    <row r="8" spans="1:8" ht="26.4" x14ac:dyDescent="0.25">
      <c r="A8" s="125"/>
      <c r="B8" s="125" t="s">
        <v>4212</v>
      </c>
      <c r="C8" s="216" t="s">
        <v>4213</v>
      </c>
      <c r="D8" s="105" t="s">
        <v>351</v>
      </c>
      <c r="E8" s="105"/>
      <c r="F8" s="120"/>
      <c r="G8" s="123">
        <f>E8*F8</f>
        <v>0</v>
      </c>
      <c r="H8" s="193" t="s">
        <v>36</v>
      </c>
    </row>
    <row r="9" spans="1:8" ht="26.4" x14ac:dyDescent="0.25">
      <c r="A9" s="125"/>
      <c r="B9" s="125" t="s">
        <v>4214</v>
      </c>
      <c r="C9" s="216" t="s">
        <v>4213</v>
      </c>
      <c r="D9" s="105" t="s">
        <v>0</v>
      </c>
      <c r="E9" s="105"/>
      <c r="F9" s="120"/>
      <c r="G9" s="123">
        <f>E9*F9</f>
        <v>0</v>
      </c>
      <c r="H9" s="193" t="s">
        <v>36</v>
      </c>
    </row>
    <row r="10" spans="1:8" x14ac:dyDescent="0.25">
      <c r="A10" s="125" t="s">
        <v>4215</v>
      </c>
      <c r="B10" s="125"/>
      <c r="C10" s="72" t="s">
        <v>4216</v>
      </c>
      <c r="D10" s="15"/>
      <c r="E10" s="15"/>
      <c r="F10" s="124"/>
      <c r="G10" s="123"/>
    </row>
    <row r="11" spans="1:8" ht="15.6" x14ac:dyDescent="0.25">
      <c r="A11" s="125"/>
      <c r="B11" s="125" t="s">
        <v>4217</v>
      </c>
      <c r="C11" s="216" t="s">
        <v>4218</v>
      </c>
      <c r="D11" s="105" t="s">
        <v>454</v>
      </c>
      <c r="E11" s="105"/>
      <c r="F11" s="120"/>
      <c r="G11" s="123">
        <f>E11*F11</f>
        <v>0</v>
      </c>
      <c r="H11" s="193" t="s">
        <v>36</v>
      </c>
    </row>
    <row r="12" spans="1:8" x14ac:dyDescent="0.25">
      <c r="A12" s="125" t="s">
        <v>4219</v>
      </c>
      <c r="B12" s="125"/>
      <c r="C12" s="72" t="s">
        <v>4220</v>
      </c>
      <c r="D12" s="15"/>
      <c r="E12" s="15"/>
      <c r="F12" s="124"/>
      <c r="G12" s="123"/>
    </row>
    <row r="13" spans="1:8" ht="26.4" x14ac:dyDescent="0.25">
      <c r="A13" s="125"/>
      <c r="B13" s="125" t="s">
        <v>4221</v>
      </c>
      <c r="C13" s="216" t="s">
        <v>4213</v>
      </c>
      <c r="D13" s="105" t="s">
        <v>351</v>
      </c>
      <c r="E13" s="105"/>
      <c r="F13" s="120"/>
      <c r="G13" s="123">
        <f>E13*F13</f>
        <v>0</v>
      </c>
      <c r="H13" s="193" t="s">
        <v>36</v>
      </c>
    </row>
    <row r="14" spans="1:8" ht="26.4" x14ac:dyDescent="0.25">
      <c r="A14" s="125"/>
      <c r="B14" s="125" t="s">
        <v>4222</v>
      </c>
      <c r="C14" s="216" t="s">
        <v>4213</v>
      </c>
      <c r="D14" s="105" t="s">
        <v>0</v>
      </c>
      <c r="E14" s="105"/>
      <c r="F14" s="120"/>
      <c r="G14" s="123">
        <f>E14*F14</f>
        <v>0</v>
      </c>
      <c r="H14" s="193" t="s">
        <v>36</v>
      </c>
    </row>
    <row r="15" spans="1:8" x14ac:dyDescent="0.25">
      <c r="A15" s="125" t="s">
        <v>4223</v>
      </c>
      <c r="B15" s="125"/>
      <c r="C15" s="72" t="s">
        <v>4224</v>
      </c>
      <c r="D15" s="15"/>
      <c r="E15" s="15"/>
      <c r="F15" s="124"/>
      <c r="G15" s="123"/>
    </row>
    <row r="16" spans="1:8" ht="39.6" x14ac:dyDescent="0.25">
      <c r="A16" s="125"/>
      <c r="B16" s="125" t="s">
        <v>4225</v>
      </c>
      <c r="C16" s="216" t="s">
        <v>4226</v>
      </c>
      <c r="D16" s="105" t="s">
        <v>351</v>
      </c>
      <c r="E16" s="105"/>
      <c r="F16" s="120"/>
      <c r="G16" s="123">
        <f>E16*F16</f>
        <v>0</v>
      </c>
      <c r="H16" s="193" t="s">
        <v>36</v>
      </c>
    </row>
    <row r="17" spans="1:8" x14ac:dyDescent="0.25">
      <c r="A17" s="125" t="s">
        <v>4227</v>
      </c>
      <c r="B17" s="125"/>
      <c r="C17" s="72" t="s">
        <v>4228</v>
      </c>
      <c r="D17" s="15"/>
      <c r="E17" s="15"/>
      <c r="F17" s="124"/>
      <c r="G17" s="123"/>
    </row>
    <row r="18" spans="1:8" ht="39.6" x14ac:dyDescent="0.25">
      <c r="A18" s="125"/>
      <c r="B18" s="125" t="s">
        <v>4229</v>
      </c>
      <c r="C18" s="216" t="s">
        <v>4226</v>
      </c>
      <c r="D18" s="105" t="s">
        <v>351</v>
      </c>
      <c r="E18" s="105"/>
      <c r="F18" s="120"/>
      <c r="G18" s="123">
        <f>E18*F18</f>
        <v>0</v>
      </c>
      <c r="H18" s="193" t="s">
        <v>36</v>
      </c>
    </row>
    <row r="19" spans="1:8" x14ac:dyDescent="0.25">
      <c r="A19" s="125" t="s">
        <v>4230</v>
      </c>
      <c r="B19" s="125"/>
      <c r="C19" s="72" t="s">
        <v>4231</v>
      </c>
      <c r="D19" s="15"/>
      <c r="E19" s="15"/>
      <c r="F19" s="124"/>
      <c r="G19" s="123"/>
    </row>
    <row r="20" spans="1:8" ht="15.6" x14ac:dyDescent="0.25">
      <c r="A20" s="125"/>
      <c r="B20" s="125" t="s">
        <v>4232</v>
      </c>
      <c r="C20" s="216" t="s">
        <v>4218</v>
      </c>
      <c r="D20" s="105" t="s">
        <v>454</v>
      </c>
      <c r="E20" s="105"/>
      <c r="F20" s="120"/>
      <c r="G20" s="123">
        <f>E20*F20</f>
        <v>0</v>
      </c>
      <c r="H20" s="193" t="s">
        <v>36</v>
      </c>
    </row>
    <row r="21" spans="1:8" x14ac:dyDescent="0.25">
      <c r="A21" s="125" t="s">
        <v>4233</v>
      </c>
      <c r="B21" s="125"/>
      <c r="C21" s="185" t="s">
        <v>4234</v>
      </c>
      <c r="D21" s="80"/>
      <c r="E21" s="15"/>
      <c r="F21" s="124"/>
      <c r="G21" s="123"/>
    </row>
    <row r="22" spans="1:8" ht="15.6" x14ac:dyDescent="0.25">
      <c r="A22" s="125"/>
      <c r="B22" s="125" t="s">
        <v>4235</v>
      </c>
      <c r="C22" s="216" t="s">
        <v>4218</v>
      </c>
      <c r="D22" s="105" t="s">
        <v>454</v>
      </c>
      <c r="E22" s="105"/>
      <c r="F22" s="120"/>
      <c r="G22" s="123">
        <f>E22*F22</f>
        <v>0</v>
      </c>
      <c r="H22" s="193" t="s">
        <v>36</v>
      </c>
    </row>
    <row r="23" spans="1:8" x14ac:dyDescent="0.25">
      <c r="A23" s="125" t="s">
        <v>4236</v>
      </c>
      <c r="B23" s="125"/>
      <c r="C23" s="185" t="s">
        <v>4237</v>
      </c>
      <c r="D23" s="15"/>
      <c r="E23" s="15"/>
      <c r="F23" s="124"/>
      <c r="G23" s="123"/>
    </row>
    <row r="24" spans="1:8" ht="15.6" x14ac:dyDescent="0.25">
      <c r="A24" s="125"/>
      <c r="B24" s="77" t="s">
        <v>4238</v>
      </c>
      <c r="C24" s="216" t="s">
        <v>4218</v>
      </c>
      <c r="D24" s="105" t="s">
        <v>454</v>
      </c>
      <c r="E24" s="105"/>
      <c r="F24" s="120"/>
      <c r="G24" s="123">
        <f>E24*F24</f>
        <v>0</v>
      </c>
      <c r="H24" s="193" t="s">
        <v>36</v>
      </c>
    </row>
    <row r="25" spans="1:8" x14ac:dyDescent="0.25">
      <c r="A25" s="125"/>
      <c r="B25" s="125"/>
      <c r="C25" s="72"/>
      <c r="D25" s="15"/>
      <c r="E25" s="15"/>
      <c r="F25" s="124"/>
      <c r="G25" s="123"/>
    </row>
    <row r="26" spans="1:8" x14ac:dyDescent="0.25">
      <c r="A26" s="125"/>
      <c r="B26" s="125"/>
      <c r="C26" s="104"/>
      <c r="D26" s="15"/>
      <c r="E26" s="15"/>
      <c r="F26" s="124"/>
      <c r="G26" s="123"/>
      <c r="H26" s="210" t="s">
        <v>130</v>
      </c>
    </row>
    <row r="27" spans="1:8" x14ac:dyDescent="0.25">
      <c r="A27" s="125"/>
      <c r="B27" s="125"/>
      <c r="C27" s="103"/>
      <c r="D27" s="15"/>
      <c r="E27" s="15"/>
      <c r="F27" s="124"/>
      <c r="G27" s="123"/>
      <c r="H27" s="210" t="s">
        <v>4239</v>
      </c>
    </row>
    <row r="28" spans="1:8" x14ac:dyDescent="0.25">
      <c r="A28" s="111" t="s">
        <v>131</v>
      </c>
      <c r="B28" s="111"/>
      <c r="C28" s="111"/>
      <c r="D28"/>
      <c r="E28" s="118"/>
      <c r="F28" s="130"/>
      <c r="G28" s="112">
        <f>SUM(G5:G27)</f>
        <v>0</v>
      </c>
    </row>
    <row r="29" spans="1:8" x14ac:dyDescent="0.25">
      <c r="D29" s="156"/>
    </row>
    <row r="1048304" spans="4:4" x14ac:dyDescent="0.25">
      <c r="D1048304"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C54D-4A52-414A-BB24-0C8AC1A8A8BA}">
  <dimension ref="A1:H1048297"/>
  <sheetViews>
    <sheetView view="pageBreakPreview" zoomScaleNormal="100" zoomScaleSheetLayoutView="100" workbookViewId="0">
      <selection activeCell="H20" sqref="H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4240</v>
      </c>
      <c r="B1" s="37"/>
      <c r="C1" s="37"/>
      <c r="D1" s="1082" t="s">
        <v>4241</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4242</v>
      </c>
      <c r="B5" s="125"/>
      <c r="C5" s="72" t="s">
        <v>4243</v>
      </c>
      <c r="D5" s="15"/>
      <c r="E5" s="15"/>
      <c r="F5" s="124"/>
      <c r="G5" s="123"/>
    </row>
    <row r="6" spans="1:8" ht="26.4" x14ac:dyDescent="0.25">
      <c r="A6" s="125"/>
      <c r="B6" s="125" t="s">
        <v>4244</v>
      </c>
      <c r="C6" s="216" t="s">
        <v>4245</v>
      </c>
      <c r="D6" s="105" t="s">
        <v>60</v>
      </c>
      <c r="E6" s="105"/>
      <c r="F6" s="120"/>
      <c r="G6" s="123">
        <f>E6*F6</f>
        <v>0</v>
      </c>
      <c r="H6" s="193" t="s">
        <v>36</v>
      </c>
    </row>
    <row r="7" spans="1:8" ht="26.4" x14ac:dyDescent="0.25">
      <c r="A7" s="125"/>
      <c r="B7" s="125" t="s">
        <v>4246</v>
      </c>
      <c r="C7" s="216" t="s">
        <v>4247</v>
      </c>
      <c r="D7" s="105" t="s">
        <v>60</v>
      </c>
      <c r="E7" s="105"/>
      <c r="F7" s="120"/>
      <c r="G7" s="123">
        <f>E7*F7</f>
        <v>0</v>
      </c>
      <c r="H7" s="193" t="s">
        <v>36</v>
      </c>
    </row>
    <row r="8" spans="1:8" ht="26.4" x14ac:dyDescent="0.25">
      <c r="A8" s="125" t="s">
        <v>4248</v>
      </c>
      <c r="B8" s="125"/>
      <c r="C8" s="185" t="s">
        <v>4249</v>
      </c>
      <c r="D8" s="15"/>
      <c r="E8" s="15"/>
      <c r="F8" s="124"/>
      <c r="G8" s="123"/>
    </row>
    <row r="9" spans="1:8" ht="26.4" x14ac:dyDescent="0.25">
      <c r="A9" s="125"/>
      <c r="B9" s="125" t="s">
        <v>4250</v>
      </c>
      <c r="C9" s="216" t="s">
        <v>4251</v>
      </c>
      <c r="D9" s="105" t="s">
        <v>60</v>
      </c>
      <c r="E9" s="105"/>
      <c r="F9" s="120"/>
      <c r="G9" s="123">
        <f>E9*F9</f>
        <v>0</v>
      </c>
      <c r="H9" s="193" t="s">
        <v>36</v>
      </c>
    </row>
    <row r="10" spans="1:8" ht="26.4" x14ac:dyDescent="0.25">
      <c r="A10" s="125"/>
      <c r="B10" s="125" t="s">
        <v>4252</v>
      </c>
      <c r="C10" s="216" t="s">
        <v>4247</v>
      </c>
      <c r="D10" s="105" t="s">
        <v>60</v>
      </c>
      <c r="E10" s="105"/>
      <c r="F10" s="120"/>
      <c r="G10" s="123">
        <f>E10*F10</f>
        <v>0</v>
      </c>
      <c r="H10" s="193" t="s">
        <v>36</v>
      </c>
    </row>
    <row r="11" spans="1:8" ht="39.6" x14ac:dyDescent="0.25">
      <c r="A11" s="125" t="s">
        <v>4253</v>
      </c>
      <c r="B11" s="125"/>
      <c r="C11" s="185" t="s">
        <v>4254</v>
      </c>
      <c r="D11" s="15"/>
      <c r="E11" s="15"/>
      <c r="F11" s="124"/>
      <c r="G11" s="123"/>
      <c r="H11" s="193" t="s">
        <v>36</v>
      </c>
    </row>
    <row r="12" spans="1:8" ht="26.4" x14ac:dyDescent="0.25">
      <c r="A12" s="125"/>
      <c r="B12" s="125" t="s">
        <v>4255</v>
      </c>
      <c r="C12" s="216" t="s">
        <v>4245</v>
      </c>
      <c r="D12" s="105" t="s">
        <v>619</v>
      </c>
      <c r="E12" s="105"/>
      <c r="F12" s="120"/>
      <c r="G12" s="123">
        <f>E12*F12</f>
        <v>0</v>
      </c>
      <c r="H12" s="193" t="s">
        <v>36</v>
      </c>
    </row>
    <row r="13" spans="1:8" ht="26.4" x14ac:dyDescent="0.25">
      <c r="A13" s="125"/>
      <c r="B13" s="125" t="s">
        <v>4256</v>
      </c>
      <c r="C13" s="216" t="s">
        <v>4247</v>
      </c>
      <c r="D13" s="105" t="s">
        <v>619</v>
      </c>
      <c r="E13" s="105"/>
      <c r="F13" s="120"/>
      <c r="G13" s="123">
        <f>E13*F13</f>
        <v>0</v>
      </c>
      <c r="H13" s="193" t="s">
        <v>36</v>
      </c>
    </row>
    <row r="14" spans="1:8" ht="39.6" x14ac:dyDescent="0.25">
      <c r="A14" s="125" t="s">
        <v>4257</v>
      </c>
      <c r="B14" s="125"/>
      <c r="C14" s="185" t="s">
        <v>4258</v>
      </c>
      <c r="D14" s="15"/>
      <c r="E14" s="15"/>
      <c r="F14" s="124"/>
      <c r="G14" s="123"/>
      <c r="H14" s="193" t="s">
        <v>36</v>
      </c>
    </row>
    <row r="15" spans="1:8" ht="26.4" x14ac:dyDescent="0.25">
      <c r="A15" s="125"/>
      <c r="B15" s="125" t="s">
        <v>4259</v>
      </c>
      <c r="C15" s="216" t="s">
        <v>4251</v>
      </c>
      <c r="D15" s="105" t="s">
        <v>619</v>
      </c>
      <c r="E15" s="105"/>
      <c r="F15" s="120"/>
      <c r="G15" s="123">
        <f>E15*F15</f>
        <v>0</v>
      </c>
      <c r="H15" s="193" t="s">
        <v>36</v>
      </c>
    </row>
    <row r="16" spans="1:8" ht="26.4" x14ac:dyDescent="0.25">
      <c r="A16" s="125"/>
      <c r="B16" s="125" t="s">
        <v>4260</v>
      </c>
      <c r="C16" s="216" t="s">
        <v>4247</v>
      </c>
      <c r="D16" s="105" t="s">
        <v>619</v>
      </c>
      <c r="E16" s="105"/>
      <c r="F16" s="120"/>
      <c r="G16" s="123">
        <f>E16*F16</f>
        <v>0</v>
      </c>
      <c r="H16" s="193" t="s">
        <v>36</v>
      </c>
    </row>
    <row r="17" spans="1:8" ht="26.4" x14ac:dyDescent="0.25">
      <c r="A17" s="125" t="s">
        <v>4261</v>
      </c>
      <c r="B17" s="125"/>
      <c r="C17" s="185" t="s">
        <v>4262</v>
      </c>
      <c r="D17" s="105" t="s">
        <v>351</v>
      </c>
      <c r="E17" s="105"/>
      <c r="F17" s="120"/>
      <c r="G17" s="123">
        <f>E17*F17</f>
        <v>0</v>
      </c>
      <c r="H17" s="193" t="s">
        <v>36</v>
      </c>
    </row>
    <row r="18" spans="1:8" ht="26.4" x14ac:dyDescent="0.25">
      <c r="A18" s="125" t="s">
        <v>4263</v>
      </c>
      <c r="B18" s="125"/>
      <c r="C18" s="72" t="s">
        <v>4264</v>
      </c>
      <c r="D18" s="105" t="s">
        <v>41</v>
      </c>
      <c r="E18" s="105"/>
      <c r="F18" s="105"/>
      <c r="G18" s="123">
        <f>E18*F18</f>
        <v>0</v>
      </c>
    </row>
    <row r="19" spans="1:8" x14ac:dyDescent="0.25">
      <c r="A19" s="125"/>
      <c r="B19" s="125"/>
      <c r="C19" s="72"/>
      <c r="D19" s="15"/>
      <c r="E19" s="15"/>
      <c r="F19" s="124"/>
      <c r="G19" s="123"/>
    </row>
    <row r="20" spans="1:8" x14ac:dyDescent="0.25">
      <c r="A20" s="125"/>
      <c r="B20" s="125"/>
      <c r="C20" s="73"/>
      <c r="D20" s="15"/>
      <c r="E20" s="15"/>
      <c r="F20" s="124"/>
      <c r="G20" s="123"/>
      <c r="H20" s="210" t="s">
        <v>130</v>
      </c>
    </row>
    <row r="21" spans="1:8" x14ac:dyDescent="0.25">
      <c r="A21" s="111" t="s">
        <v>131</v>
      </c>
      <c r="B21" s="111"/>
      <c r="C21" s="111"/>
      <c r="D21"/>
      <c r="E21" s="118"/>
      <c r="F21" s="130"/>
      <c r="G21" s="112">
        <f>SUM(G5:G20)</f>
        <v>0</v>
      </c>
    </row>
    <row r="22" spans="1:8" x14ac:dyDescent="0.25">
      <c r="D22" s="156"/>
    </row>
    <row r="1048297" spans="4:4" x14ac:dyDescent="0.25">
      <c r="D1048297" s="48"/>
    </row>
  </sheetData>
  <mergeCells count="1">
    <mergeCell ref="D1:G1"/>
  </mergeCells>
  <pageMargins left="0.75" right="0.75" top="1" bottom="1" header="0.5" footer="0.5"/>
  <pageSetup paperSize="9" scale="58"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92CD-6BA3-4B38-9D23-CF64C00E1F39}">
  <dimension ref="A1:J1048303"/>
  <sheetViews>
    <sheetView view="pageBreakPreview" zoomScaleNormal="100" zoomScaleSheetLayoutView="100" workbookViewId="0">
      <selection activeCell="D7" sqref="D7"/>
    </sheetView>
  </sheetViews>
  <sheetFormatPr defaultRowHeight="13.2" x14ac:dyDescent="0.25"/>
  <cols>
    <col min="1" max="1" width="9.6640625" style="38" customWidth="1"/>
    <col min="2" max="2" width="11.33203125" style="38"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10" ht="48" customHeight="1" x14ac:dyDescent="0.25">
      <c r="A1" s="36" t="s">
        <v>4265</v>
      </c>
      <c r="B1" s="37"/>
      <c r="C1" s="37"/>
      <c r="D1" s="37"/>
      <c r="E1" s="1082" t="s">
        <v>4266</v>
      </c>
      <c r="F1" s="1082"/>
      <c r="G1" s="1082"/>
      <c r="H1" s="1082"/>
    </row>
    <row r="2" spans="1:10" x14ac:dyDescent="0.25">
      <c r="A2" s="39" t="s">
        <v>23</v>
      </c>
      <c r="B2" s="39"/>
      <c r="C2" s="70"/>
      <c r="D2" s="40" t="s">
        <v>24</v>
      </c>
      <c r="E2" s="40" t="s">
        <v>25</v>
      </c>
      <c r="F2" s="40" t="s">
        <v>26</v>
      </c>
      <c r="G2" s="40" t="s">
        <v>27</v>
      </c>
      <c r="H2" s="40" t="s">
        <v>28</v>
      </c>
      <c r="I2" s="192" t="s">
        <v>29</v>
      </c>
    </row>
    <row r="3" spans="1:10" x14ac:dyDescent="0.25">
      <c r="A3" s="41"/>
      <c r="B3" s="41"/>
      <c r="C3" s="71"/>
      <c r="D3" s="42"/>
      <c r="E3" s="5"/>
      <c r="F3" s="5"/>
      <c r="G3" s="69"/>
      <c r="H3" s="65"/>
    </row>
    <row r="4" spans="1:10" x14ac:dyDescent="0.25">
      <c r="A4" s="125"/>
      <c r="B4" s="125"/>
      <c r="C4" s="126"/>
      <c r="D4" s="56"/>
      <c r="E4" s="15"/>
      <c r="F4" s="15"/>
      <c r="G4" s="124"/>
      <c r="H4" s="123"/>
    </row>
    <row r="5" spans="1:10" ht="26.4" x14ac:dyDescent="0.25">
      <c r="A5" s="125" t="s">
        <v>4267</v>
      </c>
      <c r="B5" s="125"/>
      <c r="C5" s="126"/>
      <c r="D5" s="72" t="s">
        <v>4268</v>
      </c>
      <c r="E5" s="137" t="s">
        <v>1202</v>
      </c>
      <c r="F5" s="105"/>
      <c r="G5" s="120"/>
      <c r="H5" s="123">
        <f>F5*G5</f>
        <v>0</v>
      </c>
      <c r="I5" s="193" t="s">
        <v>36</v>
      </c>
    </row>
    <row r="6" spans="1:10" x14ac:dyDescent="0.25">
      <c r="A6" s="125" t="s">
        <v>4269</v>
      </c>
      <c r="B6" s="125"/>
      <c r="C6" s="126"/>
      <c r="D6" s="72" t="s">
        <v>4270</v>
      </c>
      <c r="E6" s="137" t="s">
        <v>1202</v>
      </c>
      <c r="F6" s="105"/>
      <c r="G6" s="120"/>
      <c r="H6" s="123">
        <f>F6*G6</f>
        <v>0</v>
      </c>
      <c r="I6" s="210" t="s">
        <v>4271</v>
      </c>
    </row>
    <row r="7" spans="1:10" ht="52.8" x14ac:dyDescent="0.25">
      <c r="A7" s="125" t="s">
        <v>4272</v>
      </c>
      <c r="B7" s="125"/>
      <c r="C7" s="126"/>
      <c r="D7" s="72" t="s">
        <v>4273</v>
      </c>
      <c r="E7" s="15"/>
      <c r="F7" s="15"/>
      <c r="G7" s="120"/>
      <c r="H7" s="123"/>
      <c r="I7" s="193" t="s">
        <v>36</v>
      </c>
    </row>
    <row r="8" spans="1:10" x14ac:dyDescent="0.25">
      <c r="A8" s="125"/>
      <c r="B8" s="125" t="s">
        <v>4274</v>
      </c>
      <c r="C8" s="126"/>
      <c r="D8" s="185" t="s">
        <v>4275</v>
      </c>
      <c r="E8" s="15"/>
      <c r="F8" s="15"/>
      <c r="G8" s="124"/>
      <c r="H8" s="123"/>
      <c r="I8" s="193" t="s">
        <v>36</v>
      </c>
    </row>
    <row r="9" spans="1:10" x14ac:dyDescent="0.25">
      <c r="A9" s="125"/>
      <c r="B9" s="125"/>
      <c r="C9" s="126" t="s">
        <v>86</v>
      </c>
      <c r="D9" s="216" t="s">
        <v>4276</v>
      </c>
      <c r="E9" s="137" t="s">
        <v>1202</v>
      </c>
      <c r="F9" s="105"/>
      <c r="G9" s="120"/>
      <c r="H9" s="123">
        <f>F9*G9</f>
        <v>0</v>
      </c>
      <c r="I9" s="193" t="s">
        <v>36</v>
      </c>
    </row>
    <row r="10" spans="1:10" x14ac:dyDescent="0.25">
      <c r="A10" s="125"/>
      <c r="B10" s="125"/>
      <c r="C10" s="126" t="s">
        <v>89</v>
      </c>
      <c r="D10" s="216" t="s">
        <v>4277</v>
      </c>
      <c r="E10" s="180"/>
      <c r="F10" s="105"/>
      <c r="G10" s="120"/>
      <c r="H10" s="123">
        <f>F10*G10</f>
        <v>0</v>
      </c>
      <c r="I10" s="193" t="s">
        <v>36</v>
      </c>
    </row>
    <row r="11" spans="1:10" x14ac:dyDescent="0.25">
      <c r="A11" s="125"/>
      <c r="B11" s="125" t="s">
        <v>4278</v>
      </c>
      <c r="C11" s="126"/>
      <c r="D11" s="185" t="s">
        <v>4279</v>
      </c>
      <c r="E11" s="15"/>
      <c r="F11" s="15"/>
      <c r="G11" s="124"/>
      <c r="H11" s="123"/>
      <c r="I11" s="193" t="s">
        <v>36</v>
      </c>
      <c r="J11" s="210" t="s">
        <v>4280</v>
      </c>
    </row>
    <row r="12" spans="1:10" x14ac:dyDescent="0.25">
      <c r="A12" s="125"/>
      <c r="B12" s="125"/>
      <c r="C12" s="126" t="s">
        <v>86</v>
      </c>
      <c r="D12" s="216" t="s">
        <v>4281</v>
      </c>
      <c r="E12" s="137" t="s">
        <v>1202</v>
      </c>
      <c r="F12" s="105">
        <v>2000</v>
      </c>
      <c r="G12" s="120"/>
      <c r="H12" s="123">
        <f>F12*G12</f>
        <v>0</v>
      </c>
      <c r="I12" s="193" t="s">
        <v>36</v>
      </c>
    </row>
    <row r="13" spans="1:10" x14ac:dyDescent="0.25">
      <c r="A13" s="125"/>
      <c r="B13" s="125"/>
      <c r="C13" s="126" t="s">
        <v>89</v>
      </c>
      <c r="D13" s="216" t="s">
        <v>4277</v>
      </c>
      <c r="E13" s="180"/>
      <c r="F13" s="105"/>
      <c r="G13" s="120"/>
      <c r="H13" s="123">
        <f>F13*G13</f>
        <v>0</v>
      </c>
      <c r="I13" s="193" t="s">
        <v>36</v>
      </c>
    </row>
    <row r="14" spans="1:10" x14ac:dyDescent="0.25">
      <c r="A14" s="125"/>
      <c r="B14" s="125" t="s">
        <v>4282</v>
      </c>
      <c r="C14" s="126"/>
      <c r="D14" s="185" t="s">
        <v>4283</v>
      </c>
      <c r="E14" s="15"/>
      <c r="F14" s="15"/>
      <c r="G14" s="124"/>
      <c r="H14" s="123"/>
      <c r="I14" s="193" t="s">
        <v>36</v>
      </c>
    </row>
    <row r="15" spans="1:10" x14ac:dyDescent="0.25">
      <c r="A15" s="125"/>
      <c r="B15" s="125"/>
      <c r="C15" s="126" t="s">
        <v>86</v>
      </c>
      <c r="D15" s="216" t="s">
        <v>4276</v>
      </c>
      <c r="E15" s="137" t="s">
        <v>1202</v>
      </c>
      <c r="F15" s="105"/>
      <c r="G15" s="120"/>
      <c r="H15" s="123">
        <f>F15*G15</f>
        <v>0</v>
      </c>
      <c r="I15" s="193" t="s">
        <v>36</v>
      </c>
    </row>
    <row r="16" spans="1:10" x14ac:dyDescent="0.25">
      <c r="A16" s="125"/>
      <c r="B16" s="125"/>
      <c r="C16" s="126" t="s">
        <v>89</v>
      </c>
      <c r="D16" s="216" t="s">
        <v>4277</v>
      </c>
      <c r="E16" s="180"/>
      <c r="F16" s="105"/>
      <c r="G16" s="120"/>
      <c r="H16" s="123">
        <f>F16*G16</f>
        <v>0</v>
      </c>
      <c r="I16" s="193" t="s">
        <v>36</v>
      </c>
    </row>
    <row r="17" spans="1:9" x14ac:dyDescent="0.25">
      <c r="A17" s="125"/>
      <c r="B17" s="125" t="s">
        <v>4284</v>
      </c>
      <c r="C17" s="126"/>
      <c r="D17" s="185" t="s">
        <v>4285</v>
      </c>
      <c r="E17" s="15"/>
      <c r="F17" s="15"/>
      <c r="G17" s="124"/>
      <c r="H17" s="123"/>
      <c r="I17" s="193" t="s">
        <v>36</v>
      </c>
    </row>
    <row r="18" spans="1:9" x14ac:dyDescent="0.25">
      <c r="A18" s="125"/>
      <c r="B18" s="125"/>
      <c r="C18" s="126" t="s">
        <v>86</v>
      </c>
      <c r="D18" s="216" t="s">
        <v>4276</v>
      </c>
      <c r="E18" s="137" t="s">
        <v>1202</v>
      </c>
      <c r="F18" s="105"/>
      <c r="G18" s="120"/>
      <c r="H18" s="123">
        <f>F18*G18</f>
        <v>0</v>
      </c>
      <c r="I18" s="193" t="s">
        <v>36</v>
      </c>
    </row>
    <row r="19" spans="1:9" x14ac:dyDescent="0.25">
      <c r="A19" s="125"/>
      <c r="B19" s="125"/>
      <c r="C19" s="126" t="s">
        <v>89</v>
      </c>
      <c r="D19" s="216" t="s">
        <v>4277</v>
      </c>
      <c r="E19" s="180"/>
      <c r="F19" s="105"/>
      <c r="G19" s="120"/>
      <c r="H19" s="123">
        <f>F19*G19</f>
        <v>0</v>
      </c>
      <c r="I19" s="193" t="s">
        <v>36</v>
      </c>
    </row>
    <row r="20" spans="1:9" x14ac:dyDescent="0.25">
      <c r="A20" s="125" t="s">
        <v>4286</v>
      </c>
      <c r="B20" s="125"/>
      <c r="C20" s="126"/>
      <c r="D20" s="185" t="s">
        <v>4287</v>
      </c>
      <c r="E20" s="15"/>
      <c r="F20" s="15"/>
      <c r="G20" s="124"/>
      <c r="H20" s="123"/>
    </row>
    <row r="21" spans="1:9" ht="26.4" x14ac:dyDescent="0.25">
      <c r="A21" s="125"/>
      <c r="B21" s="125" t="s">
        <v>4288</v>
      </c>
      <c r="C21" s="126"/>
      <c r="D21" s="216" t="s">
        <v>4289</v>
      </c>
      <c r="E21" s="105" t="s">
        <v>454</v>
      </c>
      <c r="F21" s="105"/>
      <c r="G21" s="120"/>
      <c r="H21" s="123">
        <f>F21*G21</f>
        <v>0</v>
      </c>
      <c r="I21" s="193" t="s">
        <v>36</v>
      </c>
    </row>
    <row r="22" spans="1:9" ht="15.6" x14ac:dyDescent="0.25">
      <c r="A22" s="125"/>
      <c r="B22" s="125" t="s">
        <v>4290</v>
      </c>
      <c r="C22" s="126"/>
      <c r="D22" s="216" t="s">
        <v>4291</v>
      </c>
      <c r="E22" s="105" t="s">
        <v>454</v>
      </c>
      <c r="F22" s="105"/>
      <c r="G22" s="120"/>
      <c r="H22" s="123">
        <f>F22*G22</f>
        <v>0</v>
      </c>
      <c r="I22" s="193" t="s">
        <v>36</v>
      </c>
    </row>
    <row r="23" spans="1:9" ht="26.4" x14ac:dyDescent="0.25">
      <c r="A23" s="125" t="s">
        <v>4292</v>
      </c>
      <c r="B23" s="125"/>
      <c r="C23" s="126"/>
      <c r="D23" s="185" t="s">
        <v>4293</v>
      </c>
      <c r="E23" s="105" t="s">
        <v>454</v>
      </c>
      <c r="F23" s="105"/>
      <c r="G23" s="120"/>
      <c r="H23" s="123">
        <f>F23*G23</f>
        <v>0</v>
      </c>
    </row>
    <row r="24" spans="1:9" x14ac:dyDescent="0.25">
      <c r="A24" s="125"/>
      <c r="B24" s="77"/>
      <c r="C24" s="126"/>
      <c r="D24" s="73"/>
      <c r="E24" s="15"/>
      <c r="F24" s="15"/>
      <c r="G24" s="124"/>
      <c r="H24" s="123"/>
    </row>
    <row r="25" spans="1:9" x14ac:dyDescent="0.25">
      <c r="A25" s="125"/>
      <c r="B25" s="125"/>
      <c r="C25" s="126"/>
      <c r="D25" s="72"/>
      <c r="E25" s="15"/>
      <c r="F25" s="15"/>
      <c r="G25" s="124"/>
      <c r="H25" s="123"/>
      <c r="I25" s="210" t="s">
        <v>130</v>
      </c>
    </row>
    <row r="26" spans="1:9" x14ac:dyDescent="0.25">
      <c r="A26" s="125"/>
      <c r="B26" s="125"/>
      <c r="C26" s="126"/>
      <c r="D26" s="104"/>
      <c r="E26" s="15"/>
      <c r="F26" s="15"/>
      <c r="G26" s="124"/>
      <c r="H26" s="123"/>
    </row>
    <row r="27" spans="1:9" x14ac:dyDescent="0.25">
      <c r="A27" s="111" t="s">
        <v>131</v>
      </c>
      <c r="B27" s="111"/>
      <c r="C27" s="111"/>
      <c r="D27" s="111"/>
      <c r="E27"/>
      <c r="F27" s="118"/>
      <c r="G27" s="130"/>
      <c r="H27" s="112">
        <f>SUM(H5:H26)</f>
        <v>0</v>
      </c>
    </row>
    <row r="28" spans="1:9" x14ac:dyDescent="0.25">
      <c r="E28" s="156"/>
    </row>
    <row r="1048303" spans="5:5" x14ac:dyDescent="0.25">
      <c r="E1048303" s="48"/>
    </row>
  </sheetData>
  <mergeCells count="1">
    <mergeCell ref="E1:H1"/>
  </mergeCells>
  <pageMargins left="0.75" right="0.75" top="1" bottom="1" header="0.5" footer="0.5"/>
  <pageSetup paperSize="9" scale="57"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433-D2CE-47E6-BB24-03DDB4B3A950}">
  <dimension ref="A1:H1048291"/>
  <sheetViews>
    <sheetView view="pageBreakPreview" zoomScaleNormal="100" zoomScaleSheetLayoutView="100" workbookViewId="0">
      <selection activeCell="H13" sqref="H13"/>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4294</v>
      </c>
      <c r="B1" s="37"/>
      <c r="C1" s="37"/>
      <c r="D1" s="1082" t="s">
        <v>4295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4296</v>
      </c>
      <c r="B5" s="125"/>
      <c r="C5" s="72" t="s">
        <v>4297</v>
      </c>
      <c r="D5" s="105" t="s">
        <v>41</v>
      </c>
      <c r="E5" s="15" t="s">
        <v>42</v>
      </c>
      <c r="F5" s="124" t="s">
        <v>43</v>
      </c>
      <c r="G5" s="121"/>
    </row>
    <row r="6" spans="1:8" ht="15.6" x14ac:dyDescent="0.25">
      <c r="A6" s="125" t="s">
        <v>4298</v>
      </c>
      <c r="B6" s="125"/>
      <c r="C6" s="72" t="s">
        <v>4299</v>
      </c>
      <c r="D6" s="105" t="s">
        <v>454</v>
      </c>
      <c r="E6" s="105"/>
      <c r="F6" s="120"/>
      <c r="G6" s="123">
        <f>E6*F6</f>
        <v>0</v>
      </c>
    </row>
    <row r="7" spans="1:8" ht="39.6" x14ac:dyDescent="0.25">
      <c r="A7" s="125" t="s">
        <v>4300</v>
      </c>
      <c r="B7" s="125"/>
      <c r="C7" s="72" t="s">
        <v>4301</v>
      </c>
      <c r="D7" s="15"/>
      <c r="E7" s="15"/>
      <c r="F7" s="124"/>
      <c r="G7" s="123"/>
    </row>
    <row r="8" spans="1:8" ht="39.6" x14ac:dyDescent="0.25">
      <c r="A8" s="125"/>
      <c r="B8" s="125" t="s">
        <v>4302</v>
      </c>
      <c r="C8" s="73" t="s">
        <v>4303</v>
      </c>
      <c r="D8" s="105" t="s">
        <v>454</v>
      </c>
      <c r="E8" s="105"/>
      <c r="F8" s="120"/>
      <c r="G8" s="123">
        <f>E8*F8</f>
        <v>0</v>
      </c>
      <c r="H8" s="193" t="s">
        <v>36</v>
      </c>
    </row>
    <row r="9" spans="1:8" ht="39.6" x14ac:dyDescent="0.25">
      <c r="A9" s="125"/>
      <c r="B9" s="125" t="s">
        <v>4304</v>
      </c>
      <c r="C9" s="73" t="s">
        <v>4305</v>
      </c>
      <c r="D9" s="105" t="s">
        <v>454</v>
      </c>
      <c r="E9" s="105"/>
      <c r="F9" s="120"/>
      <c r="G9" s="123">
        <f>E9*F9</f>
        <v>0</v>
      </c>
      <c r="H9" s="193" t="s">
        <v>36</v>
      </c>
    </row>
    <row r="10" spans="1:8" ht="15.6" x14ac:dyDescent="0.25">
      <c r="A10" s="125" t="s">
        <v>4306</v>
      </c>
      <c r="B10" s="125"/>
      <c r="C10" s="72" t="s">
        <v>4307</v>
      </c>
      <c r="D10" s="105" t="s">
        <v>454</v>
      </c>
      <c r="E10" s="105"/>
      <c r="F10" s="120"/>
      <c r="G10" s="123">
        <f>E10*F10</f>
        <v>0</v>
      </c>
    </row>
    <row r="11" spans="1:8" x14ac:dyDescent="0.25">
      <c r="A11" s="125" t="s">
        <v>4308</v>
      </c>
      <c r="B11" s="125"/>
      <c r="C11" s="72" t="s">
        <v>4309</v>
      </c>
      <c r="D11" s="105" t="s">
        <v>68</v>
      </c>
      <c r="E11" s="15" t="s">
        <v>69</v>
      </c>
      <c r="F11" s="15" t="s">
        <v>70</v>
      </c>
      <c r="G11" s="121"/>
    </row>
    <row r="12" spans="1:8" x14ac:dyDescent="0.25">
      <c r="A12" s="125"/>
      <c r="B12" s="125"/>
      <c r="C12" s="72"/>
      <c r="D12" s="15"/>
      <c r="E12" s="15"/>
      <c r="F12" s="124"/>
      <c r="G12" s="123"/>
    </row>
    <row r="13" spans="1:8" x14ac:dyDescent="0.25">
      <c r="A13" s="125"/>
      <c r="B13" s="125"/>
      <c r="C13" s="72"/>
      <c r="D13" s="15"/>
      <c r="E13" s="15"/>
      <c r="F13" s="124"/>
      <c r="G13" s="123"/>
      <c r="H13" s="210" t="s">
        <v>130</v>
      </c>
    </row>
    <row r="14" spans="1:8" x14ac:dyDescent="0.25">
      <c r="A14" s="125"/>
      <c r="B14" s="125"/>
      <c r="C14" s="72"/>
      <c r="D14" s="15"/>
      <c r="E14" s="15"/>
      <c r="F14" s="124"/>
      <c r="G14" s="123"/>
    </row>
    <row r="15" spans="1:8" x14ac:dyDescent="0.25">
      <c r="A15" s="111" t="s">
        <v>131</v>
      </c>
      <c r="B15" s="111"/>
      <c r="C15" s="111"/>
      <c r="D15"/>
      <c r="E15" s="118"/>
      <c r="F15" s="130"/>
      <c r="G15" s="112">
        <f>SUM(G5:G14)</f>
        <v>0</v>
      </c>
    </row>
    <row r="16" spans="1:8" x14ac:dyDescent="0.25">
      <c r="D16" s="156"/>
    </row>
    <row r="1048291" spans="4:4" x14ac:dyDescent="0.25">
      <c r="D1048291" s="48"/>
    </row>
  </sheetData>
  <mergeCells count="1">
    <mergeCell ref="D1:G1"/>
  </mergeCells>
  <pageMargins left="0.75" right="0.75" top="1" bottom="1" header="0.5" footer="0.5"/>
  <pageSetup paperSize="9" scale="5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07E-9582-4AC3-8BA8-487487E3D19F}">
  <dimension ref="A1:H1048300"/>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4310</v>
      </c>
      <c r="B1" s="1082" t="str">
        <f>'C14.9'!B1</f>
        <v>ACSA - BFIA 8202/2026  
FOR: CONTRACTOR APPOINTMENT FOR THE CONSTRUCTION OF UNDERGROUND MAIN WATER LINE AND REHABILITATION OF SERVICE ROADS AT BRAM FISCHER INTERNATIONAL AIRPORT FOR A PERIOD OF 12 MONTHS</v>
      </c>
      <c r="C1" s="1082"/>
      <c r="D1" s="1082" t="s">
        <v>4311</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4312</v>
      </c>
      <c r="B5" s="125"/>
      <c r="C5" s="72" t="s">
        <v>4313</v>
      </c>
      <c r="D5" s="80"/>
      <c r="E5" s="15"/>
      <c r="F5" s="124"/>
      <c r="G5" s="123"/>
    </row>
    <row r="6" spans="1:8" ht="39.6" hidden="1" x14ac:dyDescent="0.25">
      <c r="A6" s="125"/>
      <c r="B6" s="125" t="s">
        <v>4314</v>
      </c>
      <c r="C6" s="221" t="s">
        <v>4315</v>
      </c>
      <c r="D6" s="105" t="s">
        <v>351</v>
      </c>
      <c r="E6" s="105"/>
      <c r="F6" s="120"/>
      <c r="G6" s="123">
        <f>E6*F6</f>
        <v>0</v>
      </c>
      <c r="H6" s="193" t="s">
        <v>36</v>
      </c>
    </row>
    <row r="7" spans="1:8" ht="39.6" hidden="1" x14ac:dyDescent="0.25">
      <c r="A7" s="125"/>
      <c r="B7" s="125" t="s">
        <v>4316</v>
      </c>
      <c r="C7" s="221" t="s">
        <v>4317</v>
      </c>
      <c r="D7" s="105" t="s">
        <v>351</v>
      </c>
      <c r="E7" s="105"/>
      <c r="F7" s="120"/>
      <c r="G7" s="123">
        <f>E7*F7</f>
        <v>0</v>
      </c>
      <c r="H7" s="193" t="s">
        <v>36</v>
      </c>
    </row>
    <row r="8" spans="1:8" ht="26.4" x14ac:dyDescent="0.25">
      <c r="A8" s="125" t="s">
        <v>4318</v>
      </c>
      <c r="B8" s="125"/>
      <c r="C8" s="213" t="s">
        <v>4319</v>
      </c>
      <c r="D8" s="105" t="s">
        <v>351</v>
      </c>
      <c r="E8" s="105">
        <v>15</v>
      </c>
      <c r="F8" s="228">
        <v>250</v>
      </c>
      <c r="G8" s="123">
        <f>E8*F8</f>
        <v>3750</v>
      </c>
      <c r="H8" s="193" t="s">
        <v>36</v>
      </c>
    </row>
    <row r="9" spans="1:8" x14ac:dyDescent="0.25">
      <c r="A9" s="125" t="s">
        <v>4320</v>
      </c>
      <c r="B9" s="125"/>
      <c r="C9" s="185" t="s">
        <v>4321</v>
      </c>
      <c r="D9" s="80"/>
      <c r="E9" s="15"/>
      <c r="F9" s="124"/>
      <c r="G9" s="123"/>
    </row>
    <row r="10" spans="1:8" ht="26.4" x14ac:dyDescent="0.25">
      <c r="A10" s="125"/>
      <c r="B10" s="125" t="s">
        <v>4322</v>
      </c>
      <c r="C10" s="216" t="s">
        <v>4323</v>
      </c>
      <c r="D10" s="137" t="s">
        <v>1202</v>
      </c>
      <c r="E10" s="105"/>
      <c r="F10" s="120"/>
      <c r="G10" s="123">
        <f>E10*F10</f>
        <v>0</v>
      </c>
      <c r="H10" s="193" t="s">
        <v>36</v>
      </c>
    </row>
    <row r="11" spans="1:8" x14ac:dyDescent="0.25">
      <c r="A11" s="125"/>
      <c r="B11" s="125" t="s">
        <v>4324</v>
      </c>
      <c r="C11" s="214" t="s">
        <v>4325</v>
      </c>
      <c r="D11" s="137" t="s">
        <v>1202</v>
      </c>
      <c r="E11" s="105">
        <v>1000</v>
      </c>
      <c r="F11" s="228">
        <v>250</v>
      </c>
      <c r="G11" s="123">
        <f>E11*F11</f>
        <v>250000</v>
      </c>
      <c r="H11" s="193" t="s">
        <v>36</v>
      </c>
    </row>
    <row r="12" spans="1:8" x14ac:dyDescent="0.25">
      <c r="A12" s="125" t="s">
        <v>4326</v>
      </c>
      <c r="B12" s="125"/>
      <c r="C12" s="72" t="s">
        <v>4327</v>
      </c>
      <c r="D12" s="105" t="s">
        <v>41</v>
      </c>
      <c r="E12" s="15" t="s">
        <v>42</v>
      </c>
      <c r="F12" s="124" t="s">
        <v>43</v>
      </c>
      <c r="G12" s="121">
        <v>10000</v>
      </c>
    </row>
    <row r="13" spans="1:8" ht="39.6" x14ac:dyDescent="0.25">
      <c r="A13" s="125" t="s">
        <v>4328</v>
      </c>
      <c r="B13" s="125"/>
      <c r="C13" s="213" t="s">
        <v>4329</v>
      </c>
      <c r="D13" s="105" t="s">
        <v>0</v>
      </c>
      <c r="E13" s="105">
        <v>10</v>
      </c>
      <c r="F13" s="228">
        <v>450</v>
      </c>
      <c r="G13" s="123">
        <f>E13*F13</f>
        <v>4500</v>
      </c>
      <c r="H13" s="193" t="s">
        <v>36</v>
      </c>
    </row>
    <row r="14" spans="1:8" ht="26.4" hidden="1" x14ac:dyDescent="0.25">
      <c r="A14" s="125" t="s">
        <v>4330</v>
      </c>
      <c r="B14" s="125"/>
      <c r="C14" s="185" t="s">
        <v>4331</v>
      </c>
      <c r="D14" s="105" t="s">
        <v>1202</v>
      </c>
      <c r="E14" s="105"/>
      <c r="F14" s="120"/>
      <c r="G14" s="123">
        <f>E14*F14</f>
        <v>0</v>
      </c>
      <c r="H14" s="193" t="s">
        <v>36</v>
      </c>
    </row>
    <row r="15" spans="1:8" hidden="1" x14ac:dyDescent="0.25">
      <c r="A15" s="125" t="s">
        <v>4332</v>
      </c>
      <c r="B15" s="125"/>
      <c r="C15" s="185" t="s">
        <v>4333</v>
      </c>
      <c r="D15" s="80"/>
      <c r="E15" s="15"/>
      <c r="F15" s="124"/>
      <c r="G15" s="123"/>
    </row>
    <row r="16" spans="1:8" hidden="1" x14ac:dyDescent="0.25">
      <c r="A16" s="125"/>
      <c r="B16" s="125" t="s">
        <v>4334</v>
      </c>
      <c r="C16" s="216" t="s">
        <v>4335</v>
      </c>
      <c r="D16" s="105" t="s">
        <v>0</v>
      </c>
      <c r="E16" s="105"/>
      <c r="F16" s="120"/>
      <c r="G16" s="123">
        <f>E16*F16</f>
        <v>0</v>
      </c>
      <c r="H16" s="193" t="s">
        <v>36</v>
      </c>
    </row>
    <row r="17" spans="1:8" hidden="1" x14ac:dyDescent="0.25">
      <c r="A17" s="125" t="s">
        <v>4336</v>
      </c>
      <c r="B17" s="125"/>
      <c r="C17" s="72" t="s">
        <v>4337</v>
      </c>
      <c r="D17" s="15"/>
      <c r="E17" s="15"/>
      <c r="F17" s="124"/>
      <c r="G17" s="123"/>
    </row>
    <row r="18" spans="1:8" hidden="1" x14ac:dyDescent="0.25">
      <c r="A18" s="125"/>
      <c r="B18" s="125" t="s">
        <v>4338</v>
      </c>
      <c r="C18" s="73" t="s">
        <v>4339</v>
      </c>
      <c r="D18" s="137" t="s">
        <v>0</v>
      </c>
      <c r="E18" s="105"/>
      <c r="F18" s="120"/>
      <c r="G18" s="123">
        <f>E18*F18</f>
        <v>0</v>
      </c>
      <c r="H18" s="193" t="s">
        <v>36</v>
      </c>
    </row>
    <row r="19" spans="1:8" hidden="1" x14ac:dyDescent="0.25">
      <c r="A19" s="125"/>
      <c r="B19" s="125" t="s">
        <v>4340</v>
      </c>
      <c r="C19" s="73" t="s">
        <v>4341</v>
      </c>
      <c r="D19" s="105" t="s">
        <v>68</v>
      </c>
      <c r="E19" s="15" t="s">
        <v>69</v>
      </c>
      <c r="F19" s="124" t="s">
        <v>70</v>
      </c>
      <c r="G19" s="121"/>
    </row>
    <row r="20" spans="1:8" ht="26.4" hidden="1" x14ac:dyDescent="0.25">
      <c r="A20" s="125"/>
      <c r="B20" s="125" t="s">
        <v>4342</v>
      </c>
      <c r="C20" s="73" t="s">
        <v>4343</v>
      </c>
      <c r="D20" s="137" t="s">
        <v>73</v>
      </c>
      <c r="E20" s="129">
        <f>G19</f>
        <v>0</v>
      </c>
      <c r="F20" s="127"/>
      <c r="G20" s="123">
        <f>E20*F20</f>
        <v>0</v>
      </c>
    </row>
    <row r="21" spans="1:8" x14ac:dyDescent="0.25">
      <c r="A21" s="125"/>
      <c r="B21" s="125"/>
      <c r="C21" s="73"/>
      <c r="D21" s="105"/>
      <c r="E21" s="15"/>
      <c r="F21" s="124"/>
      <c r="G21" s="123"/>
    </row>
    <row r="22" spans="1:8" x14ac:dyDescent="0.25">
      <c r="A22" s="125"/>
      <c r="B22" s="125"/>
      <c r="C22" s="73"/>
      <c r="D22" s="105"/>
      <c r="E22" s="15"/>
      <c r="F22" s="124"/>
      <c r="G22" s="123"/>
      <c r="H22" s="210" t="s">
        <v>130</v>
      </c>
    </row>
    <row r="23" spans="1:8" x14ac:dyDescent="0.25">
      <c r="A23" s="125"/>
      <c r="B23" s="125"/>
      <c r="C23" s="72"/>
      <c r="D23" s="105"/>
      <c r="E23" s="15"/>
      <c r="F23" s="124"/>
      <c r="G23" s="123"/>
    </row>
    <row r="24" spans="1:8" x14ac:dyDescent="0.25">
      <c r="A24" s="111" t="s">
        <v>131</v>
      </c>
      <c r="B24" s="111"/>
      <c r="C24" s="111"/>
      <c r="E24" s="118"/>
      <c r="F24" s="130"/>
      <c r="G24" s="112"/>
    </row>
    <row r="25" spans="1:8" x14ac:dyDescent="0.25">
      <c r="D25" s="156"/>
    </row>
    <row r="1048300" spans="4:4" x14ac:dyDescent="0.25">
      <c r="D1048300" s="48"/>
    </row>
  </sheetData>
  <mergeCells count="2">
    <mergeCell ref="D1:G1"/>
    <mergeCell ref="B1:C1"/>
  </mergeCells>
  <pageMargins left="0.75" right="0.75" top="1" bottom="1" header="0.5" footer="0.5"/>
  <pageSetup paperSize="9" scale="58"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209B-DCB1-46F3-8582-9996CEA9590B}">
  <dimension ref="A1:H1048288"/>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4344</v>
      </c>
      <c r="B1" s="1082" t="str">
        <f>'C14.9'!B1</f>
        <v>ACSA - BFIA 8202/2026  
FOR: CONTRACTOR APPOINTMENT FOR THE CONSTRUCTION OF UNDERGROUND MAIN WATER LINE AND REHABILITATION OF SERVICE ROADS AT BRAM FISCHER INTERNATIONAL AIRPORT FOR A PERIOD OF 12 MONTHS</v>
      </c>
      <c r="C1" s="1082"/>
      <c r="D1" s="1082" t="s">
        <v>4345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39.6" x14ac:dyDescent="0.25">
      <c r="A5" s="125" t="s">
        <v>4346</v>
      </c>
      <c r="B5" s="125"/>
      <c r="C5" s="213" t="s">
        <v>4347</v>
      </c>
      <c r="D5" s="105" t="s">
        <v>454</v>
      </c>
      <c r="E5" s="105">
        <v>10</v>
      </c>
      <c r="F5" s="228">
        <v>85</v>
      </c>
      <c r="G5" s="123">
        <f>E5*F5</f>
        <v>850</v>
      </c>
      <c r="H5" s="193" t="s">
        <v>36</v>
      </c>
    </row>
    <row r="6" spans="1:8" ht="39.6" x14ac:dyDescent="0.25">
      <c r="A6" s="125" t="s">
        <v>4348</v>
      </c>
      <c r="B6" s="125"/>
      <c r="C6" s="82" t="s">
        <v>4349</v>
      </c>
      <c r="D6" s="105" t="s">
        <v>454</v>
      </c>
      <c r="E6" s="105">
        <v>10</v>
      </c>
      <c r="F6" s="228">
        <v>85</v>
      </c>
      <c r="G6" s="123">
        <f>E6*F6</f>
        <v>850</v>
      </c>
      <c r="H6" s="193" t="s">
        <v>36</v>
      </c>
    </row>
    <row r="7" spans="1:8" ht="26.4" x14ac:dyDescent="0.25">
      <c r="A7" s="125" t="s">
        <v>4350</v>
      </c>
      <c r="B7" s="125"/>
      <c r="C7" s="72" t="s">
        <v>4351</v>
      </c>
      <c r="D7" s="105" t="s">
        <v>41</v>
      </c>
      <c r="E7" s="15" t="s">
        <v>42</v>
      </c>
      <c r="F7" s="15" t="s">
        <v>43</v>
      </c>
      <c r="G7" s="121"/>
    </row>
    <row r="8" spans="1:8" ht="15.6" x14ac:dyDescent="0.25">
      <c r="A8" s="125" t="s">
        <v>4352</v>
      </c>
      <c r="B8" s="125"/>
      <c r="C8" s="72" t="s">
        <v>4353</v>
      </c>
      <c r="D8" s="105" t="s">
        <v>454</v>
      </c>
      <c r="E8" s="105"/>
      <c r="F8" s="120"/>
      <c r="G8" s="123">
        <f>E8*F8</f>
        <v>0</v>
      </c>
    </row>
    <row r="9" spans="1:8" x14ac:dyDescent="0.25">
      <c r="A9" s="125"/>
      <c r="B9" s="125"/>
      <c r="C9" s="73"/>
      <c r="D9" s="80"/>
      <c r="E9" s="15"/>
      <c r="F9" s="124"/>
      <c r="G9" s="123"/>
    </row>
    <row r="10" spans="1:8" x14ac:dyDescent="0.25">
      <c r="A10" s="125"/>
      <c r="B10" s="125"/>
      <c r="C10" s="72"/>
      <c r="D10" s="80"/>
      <c r="E10" s="15"/>
      <c r="F10" s="124"/>
      <c r="G10" s="123"/>
      <c r="H10" s="210" t="s">
        <v>130</v>
      </c>
    </row>
    <row r="11" spans="1:8" x14ac:dyDescent="0.25">
      <c r="A11" s="125"/>
      <c r="B11" s="125"/>
      <c r="C11" s="72"/>
      <c r="D11" s="15"/>
      <c r="E11" s="15"/>
      <c r="F11" s="124"/>
      <c r="G11" s="123"/>
    </row>
    <row r="12" spans="1:8" x14ac:dyDescent="0.25">
      <c r="A12" s="111" t="s">
        <v>131</v>
      </c>
      <c r="B12" s="111"/>
      <c r="C12" s="111"/>
      <c r="D12"/>
      <c r="E12" s="118"/>
      <c r="F12" s="130"/>
      <c r="G12" s="112"/>
    </row>
    <row r="13" spans="1:8" x14ac:dyDescent="0.25">
      <c r="D13" s="156"/>
    </row>
    <row r="1048288" spans="4:4" x14ac:dyDescent="0.25">
      <c r="D1048288" s="48"/>
    </row>
  </sheetData>
  <mergeCells count="2">
    <mergeCell ref="D1:G1"/>
    <mergeCell ref="B1:C1"/>
  </mergeCells>
  <pageMargins left="0.75" right="0.75" top="1" bottom="1" header="0.5" footer="0.5"/>
  <pageSetup paperSize="9" scale="58"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2E56-3CD7-4433-BD84-2CDEF965D4AC}">
  <dimension ref="A1:H1048299"/>
  <sheetViews>
    <sheetView view="pageBreakPreview" zoomScaleNormal="100" zoomScaleSheetLayoutView="100" workbookViewId="0">
      <selection activeCell="H21" sqref="H21"/>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4354</v>
      </c>
      <c r="B1" s="37"/>
      <c r="C1" s="37"/>
      <c r="D1" s="1082" t="s">
        <v>4355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4356</v>
      </c>
      <c r="B5" s="125"/>
      <c r="C5" s="185" t="s">
        <v>4357</v>
      </c>
      <c r="D5" s="105" t="s">
        <v>351</v>
      </c>
      <c r="E5" s="105"/>
      <c r="F5" s="120"/>
      <c r="G5" s="123">
        <f>E5*F5</f>
        <v>0</v>
      </c>
      <c r="H5" s="193" t="s">
        <v>36</v>
      </c>
    </row>
    <row r="6" spans="1:8" x14ac:dyDescent="0.25">
      <c r="A6" s="125" t="s">
        <v>4358</v>
      </c>
      <c r="B6" s="125"/>
      <c r="C6" s="185" t="s">
        <v>4359</v>
      </c>
      <c r="D6" s="15"/>
      <c r="E6" s="15"/>
      <c r="F6" s="124"/>
      <c r="G6" s="123"/>
    </row>
    <row r="7" spans="1:8" ht="26.4" x14ac:dyDescent="0.25">
      <c r="A7" s="125"/>
      <c r="B7" s="125" t="s">
        <v>4360</v>
      </c>
      <c r="C7" s="216" t="s">
        <v>4361</v>
      </c>
      <c r="D7" s="105" t="s">
        <v>454</v>
      </c>
      <c r="E7" s="105"/>
      <c r="F7" s="120"/>
      <c r="G7" s="123">
        <f>E7*F7</f>
        <v>0</v>
      </c>
      <c r="H7" s="193" t="s">
        <v>36</v>
      </c>
    </row>
    <row r="8" spans="1:8" ht="26.4" x14ac:dyDescent="0.25">
      <c r="A8" s="125"/>
      <c r="B8" s="125" t="s">
        <v>4362</v>
      </c>
      <c r="C8" s="216" t="s">
        <v>4363</v>
      </c>
      <c r="D8" s="105" t="s">
        <v>0</v>
      </c>
      <c r="E8" s="105"/>
      <c r="F8" s="120"/>
      <c r="G8" s="123">
        <f>E8*F8</f>
        <v>0</v>
      </c>
      <c r="H8" s="193" t="s">
        <v>36</v>
      </c>
    </row>
    <row r="9" spans="1:8" x14ac:dyDescent="0.25">
      <c r="A9" s="125" t="s">
        <v>4364</v>
      </c>
      <c r="B9" s="125"/>
      <c r="C9" s="185" t="s">
        <v>4365</v>
      </c>
      <c r="D9" s="80"/>
      <c r="E9" s="15"/>
      <c r="F9" s="124"/>
      <c r="G9" s="123"/>
    </row>
    <row r="10" spans="1:8" x14ac:dyDescent="0.25">
      <c r="A10" s="125"/>
      <c r="B10" s="125" t="s">
        <v>4366</v>
      </c>
      <c r="C10" s="216" t="s">
        <v>4367</v>
      </c>
      <c r="D10" s="137" t="s">
        <v>1202</v>
      </c>
      <c r="E10" s="105"/>
      <c r="F10" s="120"/>
      <c r="G10" s="123">
        <f>E10*F10</f>
        <v>0</v>
      </c>
      <c r="H10" s="193" t="s">
        <v>36</v>
      </c>
    </row>
    <row r="11" spans="1:8" x14ac:dyDescent="0.25">
      <c r="A11" s="125"/>
      <c r="B11" s="125" t="s">
        <v>4368</v>
      </c>
      <c r="C11" s="216" t="s">
        <v>4369</v>
      </c>
      <c r="D11" s="105" t="s">
        <v>560</v>
      </c>
      <c r="E11" s="105"/>
      <c r="F11" s="120"/>
      <c r="G11" s="123">
        <f>E11*F11</f>
        <v>0</v>
      </c>
      <c r="H11" s="193" t="s">
        <v>36</v>
      </c>
    </row>
    <row r="12" spans="1:8" x14ac:dyDescent="0.25">
      <c r="A12" s="125" t="s">
        <v>4370</v>
      </c>
      <c r="B12" s="125"/>
      <c r="C12" s="185" t="s">
        <v>4371</v>
      </c>
      <c r="D12" s="15"/>
      <c r="E12" s="15"/>
      <c r="F12" s="124"/>
      <c r="G12" s="123"/>
    </row>
    <row r="13" spans="1:8" ht="26.4" x14ac:dyDescent="0.25">
      <c r="A13" s="125"/>
      <c r="B13" s="125" t="s">
        <v>4372</v>
      </c>
      <c r="C13" s="216" t="s">
        <v>4373</v>
      </c>
      <c r="D13" s="105" t="s">
        <v>351</v>
      </c>
      <c r="E13" s="105"/>
      <c r="F13" s="120"/>
      <c r="G13" s="123">
        <f t="shared" ref="G13:G19" si="0">E13*F13</f>
        <v>0</v>
      </c>
      <c r="H13" s="193" t="s">
        <v>36</v>
      </c>
    </row>
    <row r="14" spans="1:8" x14ac:dyDescent="0.25">
      <c r="A14" s="125"/>
      <c r="B14" s="125" t="s">
        <v>4374</v>
      </c>
      <c r="C14" s="216" t="s">
        <v>4375</v>
      </c>
      <c r="D14" s="105" t="s">
        <v>560</v>
      </c>
      <c r="E14" s="105"/>
      <c r="F14" s="120"/>
      <c r="G14" s="123">
        <f t="shared" si="0"/>
        <v>0</v>
      </c>
      <c r="H14" s="193" t="s">
        <v>36</v>
      </c>
    </row>
    <row r="15" spans="1:8" x14ac:dyDescent="0.25">
      <c r="A15" s="125"/>
      <c r="B15" s="125" t="s">
        <v>4376</v>
      </c>
      <c r="C15" s="216" t="s">
        <v>4377</v>
      </c>
      <c r="D15" s="137" t="s">
        <v>351</v>
      </c>
      <c r="E15" s="105"/>
      <c r="F15" s="120"/>
      <c r="G15" s="123">
        <f t="shared" si="0"/>
        <v>0</v>
      </c>
      <c r="H15" s="193" t="s">
        <v>36</v>
      </c>
    </row>
    <row r="16" spans="1:8" x14ac:dyDescent="0.25">
      <c r="A16" s="125"/>
      <c r="B16" s="125" t="s">
        <v>4378</v>
      </c>
      <c r="C16" s="216" t="s">
        <v>4379</v>
      </c>
      <c r="D16" s="105" t="s">
        <v>351</v>
      </c>
      <c r="E16" s="105"/>
      <c r="F16" s="120"/>
      <c r="G16" s="123">
        <f t="shared" si="0"/>
        <v>0</v>
      </c>
      <c r="H16" s="193" t="s">
        <v>36</v>
      </c>
    </row>
    <row r="17" spans="1:8" ht="26.4" x14ac:dyDescent="0.25">
      <c r="A17" s="125"/>
      <c r="B17" s="125" t="s">
        <v>4380</v>
      </c>
      <c r="C17" s="216" t="s">
        <v>4381</v>
      </c>
      <c r="D17" s="105" t="s">
        <v>454</v>
      </c>
      <c r="E17" s="105"/>
      <c r="F17" s="120"/>
      <c r="G17" s="123">
        <f t="shared" si="0"/>
        <v>0</v>
      </c>
      <c r="H17" s="193" t="s">
        <v>36</v>
      </c>
    </row>
    <row r="18" spans="1:8" ht="26.4" x14ac:dyDescent="0.25">
      <c r="A18" s="125" t="s">
        <v>4382</v>
      </c>
      <c r="B18" s="125"/>
      <c r="C18" s="185" t="s">
        <v>4383</v>
      </c>
      <c r="D18" s="137" t="s">
        <v>351</v>
      </c>
      <c r="E18" s="105"/>
      <c r="F18" s="120"/>
      <c r="G18" s="123">
        <f t="shared" si="0"/>
        <v>0</v>
      </c>
      <c r="H18" s="193" t="s">
        <v>36</v>
      </c>
    </row>
    <row r="19" spans="1:8" ht="26.4" x14ac:dyDescent="0.25">
      <c r="A19" s="125" t="s">
        <v>4384</v>
      </c>
      <c r="B19" s="125"/>
      <c r="C19" s="185" t="s">
        <v>4385</v>
      </c>
      <c r="D19" s="105" t="s">
        <v>454</v>
      </c>
      <c r="E19" s="105"/>
      <c r="F19" s="120"/>
      <c r="G19" s="123">
        <f t="shared" si="0"/>
        <v>0</v>
      </c>
      <c r="H19" s="193" t="s">
        <v>36</v>
      </c>
    </row>
    <row r="20" spans="1:8" x14ac:dyDescent="0.25">
      <c r="A20" s="125"/>
      <c r="B20" s="125"/>
      <c r="C20" s="73"/>
      <c r="D20" s="80"/>
      <c r="E20" s="15"/>
      <c r="F20" s="124"/>
      <c r="G20" s="123"/>
    </row>
    <row r="21" spans="1:8" x14ac:dyDescent="0.25">
      <c r="A21" s="125"/>
      <c r="B21" s="125"/>
      <c r="C21" s="73"/>
      <c r="D21" s="15"/>
      <c r="E21" s="15"/>
      <c r="F21" s="124"/>
      <c r="G21" s="123"/>
      <c r="H21" s="210" t="s">
        <v>130</v>
      </c>
    </row>
    <row r="22" spans="1:8" x14ac:dyDescent="0.25">
      <c r="A22" s="125"/>
      <c r="B22" s="125"/>
      <c r="C22" s="73"/>
      <c r="D22" s="15"/>
      <c r="E22" s="15"/>
      <c r="F22" s="124"/>
      <c r="G22" s="123"/>
    </row>
    <row r="23" spans="1:8" x14ac:dyDescent="0.25">
      <c r="A23" s="111" t="s">
        <v>131</v>
      </c>
      <c r="B23" s="111"/>
      <c r="C23" s="111"/>
      <c r="D23"/>
      <c r="E23" s="118"/>
      <c r="F23" s="130"/>
      <c r="G23" s="112">
        <f>SUM(G5:G22)</f>
        <v>0</v>
      </c>
    </row>
    <row r="24" spans="1:8" x14ac:dyDescent="0.25">
      <c r="D24" s="156"/>
    </row>
    <row r="1048299" spans="4:4" x14ac:dyDescent="0.25">
      <c r="D1048299"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AFF1-A86C-4258-8196-252DBA13CB28}">
  <dimension ref="A1:H1048317"/>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4386</v>
      </c>
      <c r="B1" s="1082" t="str">
        <f>'C1.2'!B1</f>
        <v>ACSA - BFIA 8202/2026  
FOR: CONTRACTOR APPOINTMENT FOR THE CONSTRUCTION OF UNDERGROUND MAIN WATER LINE AND REHABILITATION OF SERVICE ROADS AT BRAM FISCHER INTERNATIONAL AIRPORT FOR A PERIOD OF 12 MONTHS</v>
      </c>
      <c r="C1" s="1082"/>
      <c r="D1" s="1082" t="s">
        <v>4387</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4388</v>
      </c>
      <c r="B5" s="125"/>
      <c r="C5" s="185" t="s">
        <v>4389</v>
      </c>
      <c r="D5" s="105" t="s">
        <v>0</v>
      </c>
      <c r="E5" s="105">
        <v>20</v>
      </c>
      <c r="F5" s="120">
        <v>125</v>
      </c>
      <c r="G5" s="123">
        <f>E5*F5</f>
        <v>2500</v>
      </c>
      <c r="H5" s="193" t="s">
        <v>36</v>
      </c>
    </row>
    <row r="6" spans="1:8" ht="39.6" x14ac:dyDescent="0.25">
      <c r="A6" s="125" t="s">
        <v>4390</v>
      </c>
      <c r="B6" s="125"/>
      <c r="C6" s="213" t="s">
        <v>4391</v>
      </c>
      <c r="D6" s="105" t="s">
        <v>351</v>
      </c>
      <c r="E6" s="105">
        <v>15</v>
      </c>
      <c r="F6" s="120">
        <v>8750</v>
      </c>
      <c r="G6" s="123">
        <f>E6*F6</f>
        <v>131250</v>
      </c>
      <c r="H6" s="193" t="s">
        <v>36</v>
      </c>
    </row>
    <row r="7" spans="1:8" hidden="1" x14ac:dyDescent="0.25">
      <c r="A7" s="125" t="s">
        <v>4392</v>
      </c>
      <c r="B7" s="125"/>
      <c r="C7" s="72" t="s">
        <v>4393</v>
      </c>
      <c r="D7" s="15"/>
      <c r="E7" s="15"/>
      <c r="F7" s="124"/>
      <c r="G7" s="123"/>
    </row>
    <row r="8" spans="1:8" ht="26.4" hidden="1" x14ac:dyDescent="0.25">
      <c r="A8" s="125"/>
      <c r="B8" s="125" t="s">
        <v>4394</v>
      </c>
      <c r="C8" s="216" t="s">
        <v>4395</v>
      </c>
      <c r="D8" s="105" t="s">
        <v>0</v>
      </c>
      <c r="E8" s="105"/>
      <c r="F8" s="120"/>
      <c r="G8" s="123">
        <f>E8*F8</f>
        <v>0</v>
      </c>
      <c r="H8" s="193" t="s">
        <v>36</v>
      </c>
    </row>
    <row r="9" spans="1:8" ht="26.4" hidden="1" x14ac:dyDescent="0.25">
      <c r="A9" s="125" t="s">
        <v>4396</v>
      </c>
      <c r="B9" s="125"/>
      <c r="C9" s="185" t="s">
        <v>4397</v>
      </c>
      <c r="D9" s="80"/>
      <c r="E9" s="15"/>
      <c r="F9" s="124"/>
      <c r="G9" s="123"/>
    </row>
    <row r="10" spans="1:8" hidden="1" x14ac:dyDescent="0.25">
      <c r="A10" s="125"/>
      <c r="B10" s="125" t="s">
        <v>4398</v>
      </c>
      <c r="C10" s="216" t="s">
        <v>3978</v>
      </c>
      <c r="D10" s="137" t="s">
        <v>351</v>
      </c>
      <c r="E10" s="105"/>
      <c r="F10" s="120"/>
      <c r="G10" s="123"/>
      <c r="H10" s="193" t="s">
        <v>36</v>
      </c>
    </row>
    <row r="11" spans="1:8" hidden="1" x14ac:dyDescent="0.25">
      <c r="A11" s="125"/>
      <c r="B11" s="125" t="s">
        <v>4399</v>
      </c>
      <c r="C11" s="216" t="s">
        <v>3980</v>
      </c>
      <c r="D11" s="105" t="s">
        <v>351</v>
      </c>
      <c r="E11" s="105"/>
      <c r="F11" s="120" t="s">
        <v>55</v>
      </c>
      <c r="G11" s="123"/>
      <c r="H11" s="193" t="s">
        <v>36</v>
      </c>
    </row>
    <row r="12" spans="1:8" ht="39.6" hidden="1" x14ac:dyDescent="0.25">
      <c r="A12" s="125" t="s">
        <v>4400</v>
      </c>
      <c r="B12" s="125"/>
      <c r="C12" s="185" t="s">
        <v>4401</v>
      </c>
      <c r="D12" s="15"/>
      <c r="E12" s="15"/>
      <c r="F12" s="124"/>
      <c r="G12" s="123"/>
    </row>
    <row r="13" spans="1:8" hidden="1" x14ac:dyDescent="0.25">
      <c r="A13" s="125"/>
      <c r="B13" s="125" t="s">
        <v>4402</v>
      </c>
      <c r="C13" s="216" t="s">
        <v>4403</v>
      </c>
      <c r="D13" s="105" t="s">
        <v>351</v>
      </c>
      <c r="E13" s="105"/>
      <c r="F13" s="120"/>
      <c r="G13" s="123">
        <f>E13*F13</f>
        <v>0</v>
      </c>
      <c r="H13" s="193" t="s">
        <v>36</v>
      </c>
    </row>
    <row r="14" spans="1:8" hidden="1" x14ac:dyDescent="0.25">
      <c r="A14" s="125"/>
      <c r="B14" s="125" t="s">
        <v>4404</v>
      </c>
      <c r="C14" s="216" t="s">
        <v>3980</v>
      </c>
      <c r="D14" s="105" t="s">
        <v>351</v>
      </c>
      <c r="E14" s="105"/>
      <c r="F14" s="120"/>
      <c r="G14" s="123">
        <f>E14*F14</f>
        <v>0</v>
      </c>
      <c r="H14" s="193" t="s">
        <v>36</v>
      </c>
    </row>
    <row r="15" spans="1:8" hidden="1" x14ac:dyDescent="0.25">
      <c r="A15" s="125" t="s">
        <v>4405</v>
      </c>
      <c r="B15" s="125"/>
      <c r="C15" s="185" t="s">
        <v>4406</v>
      </c>
      <c r="D15" s="137" t="s">
        <v>0</v>
      </c>
      <c r="E15" s="105"/>
      <c r="F15" s="120"/>
      <c r="G15" s="123">
        <f>E15*F15</f>
        <v>0</v>
      </c>
      <c r="H15" s="193" t="s">
        <v>36</v>
      </c>
    </row>
    <row r="16" spans="1:8" ht="26.4" hidden="1" x14ac:dyDescent="0.25">
      <c r="A16" s="125" t="s">
        <v>4407</v>
      </c>
      <c r="B16" s="125"/>
      <c r="C16" s="185" t="s">
        <v>4408</v>
      </c>
      <c r="D16" s="105" t="s">
        <v>454</v>
      </c>
      <c r="E16" s="105"/>
      <c r="F16" s="120"/>
      <c r="G16" s="123">
        <f>E16*F16</f>
        <v>0</v>
      </c>
      <c r="H16" s="193" t="s">
        <v>36</v>
      </c>
    </row>
    <row r="17" spans="1:8" ht="26.4" hidden="1" x14ac:dyDescent="0.25">
      <c r="A17" s="125" t="s">
        <v>4409</v>
      </c>
      <c r="B17" s="125"/>
      <c r="C17" s="185" t="s">
        <v>4410</v>
      </c>
      <c r="D17" s="105" t="s">
        <v>351</v>
      </c>
      <c r="E17" s="105"/>
      <c r="F17" s="120"/>
      <c r="G17" s="123">
        <f>E17*F17</f>
        <v>0</v>
      </c>
      <c r="H17" s="193" t="s">
        <v>36</v>
      </c>
    </row>
    <row r="18" spans="1:8" ht="26.4" hidden="1" x14ac:dyDescent="0.25">
      <c r="A18" s="125" t="s">
        <v>4411</v>
      </c>
      <c r="B18" s="125"/>
      <c r="C18" s="185" t="s">
        <v>4412</v>
      </c>
      <c r="D18" s="80"/>
      <c r="E18" s="15"/>
      <c r="F18" s="124"/>
      <c r="G18" s="123"/>
      <c r="H18" s="193" t="s">
        <v>36</v>
      </c>
    </row>
    <row r="19" spans="1:8" hidden="1" x14ac:dyDescent="0.25">
      <c r="A19" s="125"/>
      <c r="B19" s="125" t="s">
        <v>4413</v>
      </c>
      <c r="C19" s="216" t="s">
        <v>4414</v>
      </c>
      <c r="D19" s="105" t="s">
        <v>351</v>
      </c>
      <c r="E19" s="105"/>
      <c r="F19" s="120"/>
      <c r="G19" s="123">
        <f>E19*F19</f>
        <v>0</v>
      </c>
    </row>
    <row r="20" spans="1:8" hidden="1" x14ac:dyDescent="0.25">
      <c r="A20" s="125"/>
      <c r="B20" s="125" t="s">
        <v>4415</v>
      </c>
      <c r="C20" s="216" t="s">
        <v>4416</v>
      </c>
      <c r="D20" s="137" t="s">
        <v>351</v>
      </c>
      <c r="E20" s="105"/>
      <c r="F20" s="120"/>
      <c r="G20" s="123">
        <f>E20*F20</f>
        <v>0</v>
      </c>
    </row>
    <row r="21" spans="1:8" ht="26.4" hidden="1" x14ac:dyDescent="0.25">
      <c r="A21" s="125" t="s">
        <v>4417</v>
      </c>
      <c r="B21" s="125"/>
      <c r="C21" s="185" t="s">
        <v>4418</v>
      </c>
      <c r="D21" s="105" t="s">
        <v>351</v>
      </c>
      <c r="E21" s="105"/>
      <c r="F21" s="120"/>
      <c r="G21" s="123">
        <f>E21*F21</f>
        <v>0</v>
      </c>
      <c r="H21" s="193" t="s">
        <v>36</v>
      </c>
    </row>
    <row r="22" spans="1:8" ht="26.4" hidden="1" x14ac:dyDescent="0.25">
      <c r="A22" s="125" t="s">
        <v>4419</v>
      </c>
      <c r="B22" s="125"/>
      <c r="C22" s="185" t="s">
        <v>4420</v>
      </c>
      <c r="D22" s="105" t="s">
        <v>351</v>
      </c>
      <c r="E22" s="105"/>
      <c r="F22" s="120"/>
      <c r="G22" s="123">
        <f>E22*F22</f>
        <v>0</v>
      </c>
      <c r="H22" s="193" t="s">
        <v>36</v>
      </c>
    </row>
    <row r="23" spans="1:8" hidden="1" x14ac:dyDescent="0.25">
      <c r="A23" s="125" t="s">
        <v>4421</v>
      </c>
      <c r="B23" s="125"/>
      <c r="C23" s="185" t="s">
        <v>4422</v>
      </c>
      <c r="D23" s="15"/>
      <c r="E23" s="15"/>
      <c r="F23" s="124"/>
      <c r="G23" s="123"/>
    </row>
    <row r="24" spans="1:8" hidden="1" x14ac:dyDescent="0.25">
      <c r="A24" s="125"/>
      <c r="B24" s="77" t="s">
        <v>4423</v>
      </c>
      <c r="C24" s="216" t="s">
        <v>4424</v>
      </c>
      <c r="D24" s="105" t="s">
        <v>351</v>
      </c>
      <c r="E24" s="105"/>
      <c r="F24" s="120"/>
      <c r="G24" s="123">
        <f>E24*F24</f>
        <v>0</v>
      </c>
      <c r="H24" s="193" t="s">
        <v>36</v>
      </c>
    </row>
    <row r="25" spans="1:8" hidden="1" x14ac:dyDescent="0.25">
      <c r="A25" s="125"/>
      <c r="B25" s="125" t="s">
        <v>4425</v>
      </c>
      <c r="C25" s="216" t="s">
        <v>4426</v>
      </c>
      <c r="D25" s="105" t="s">
        <v>351</v>
      </c>
      <c r="E25" s="105"/>
      <c r="F25" s="120"/>
      <c r="G25" s="123">
        <f>E25*F25</f>
        <v>0</v>
      </c>
      <c r="H25" s="193" t="s">
        <v>36</v>
      </c>
    </row>
    <row r="26" spans="1:8" ht="26.4" hidden="1" x14ac:dyDescent="0.25">
      <c r="A26" s="125" t="s">
        <v>4427</v>
      </c>
      <c r="B26" s="125"/>
      <c r="C26" s="185" t="s">
        <v>4428</v>
      </c>
      <c r="D26" s="105" t="s">
        <v>351</v>
      </c>
      <c r="E26" s="105"/>
      <c r="F26" s="120"/>
      <c r="G26" s="123">
        <f>E26*F26</f>
        <v>0</v>
      </c>
      <c r="H26" s="193" t="s">
        <v>36</v>
      </c>
    </row>
    <row r="27" spans="1:8" hidden="1" x14ac:dyDescent="0.25">
      <c r="A27" s="125" t="s">
        <v>4429</v>
      </c>
      <c r="B27" s="125"/>
      <c r="C27" s="185" t="s">
        <v>4430</v>
      </c>
      <c r="D27" s="15"/>
      <c r="E27" s="15"/>
      <c r="F27" s="124"/>
      <c r="G27" s="123"/>
    </row>
    <row r="28" spans="1:8" hidden="1" x14ac:dyDescent="0.25">
      <c r="A28" s="125"/>
      <c r="B28" s="125" t="s">
        <v>4431</v>
      </c>
      <c r="C28" s="216" t="s">
        <v>4432</v>
      </c>
      <c r="D28" s="137" t="s">
        <v>351</v>
      </c>
      <c r="E28" s="105"/>
      <c r="F28" s="120"/>
      <c r="G28" s="123">
        <f>E28*F28</f>
        <v>0</v>
      </c>
    </row>
    <row r="29" spans="1:8" hidden="1" x14ac:dyDescent="0.25">
      <c r="A29" s="125"/>
      <c r="B29" s="125" t="s">
        <v>4433</v>
      </c>
      <c r="C29" s="216" t="s">
        <v>4434</v>
      </c>
      <c r="D29" s="105" t="s">
        <v>351</v>
      </c>
      <c r="E29" s="105"/>
      <c r="F29" s="120"/>
      <c r="G29" s="123">
        <f>E29*F29</f>
        <v>0</v>
      </c>
    </row>
    <row r="30" spans="1:8" hidden="1" x14ac:dyDescent="0.25">
      <c r="A30" s="125" t="s">
        <v>4435</v>
      </c>
      <c r="B30" s="125"/>
      <c r="C30" s="185" t="s">
        <v>4436</v>
      </c>
      <c r="D30" s="15"/>
      <c r="E30" s="15"/>
      <c r="F30" s="124"/>
      <c r="G30" s="123"/>
    </row>
    <row r="31" spans="1:8" hidden="1" x14ac:dyDescent="0.25">
      <c r="A31" s="125"/>
      <c r="B31" s="125" t="s">
        <v>4437</v>
      </c>
      <c r="C31" s="216" t="s">
        <v>4438</v>
      </c>
      <c r="D31" s="105" t="s">
        <v>0</v>
      </c>
      <c r="E31" s="105"/>
      <c r="F31" s="120"/>
      <c r="G31" s="123">
        <f>E31*F31</f>
        <v>0</v>
      </c>
      <c r="H31" s="193" t="s">
        <v>36</v>
      </c>
    </row>
    <row r="32" spans="1:8" hidden="1" x14ac:dyDescent="0.25">
      <c r="A32" s="125"/>
      <c r="B32" s="125" t="s">
        <v>4439</v>
      </c>
      <c r="C32" s="216" t="s">
        <v>4438</v>
      </c>
      <c r="D32" s="105" t="s">
        <v>351</v>
      </c>
      <c r="E32" s="105"/>
      <c r="F32" s="120"/>
      <c r="G32" s="123">
        <f>E32*F32</f>
        <v>0</v>
      </c>
      <c r="H32" s="193" t="s">
        <v>36</v>
      </c>
    </row>
    <row r="33" spans="1:8" ht="15.6" hidden="1" x14ac:dyDescent="0.25">
      <c r="A33" s="125"/>
      <c r="B33" s="125" t="s">
        <v>4440</v>
      </c>
      <c r="C33" s="216" t="s">
        <v>4438</v>
      </c>
      <c r="D33" s="105" t="s">
        <v>454</v>
      </c>
      <c r="E33" s="105"/>
      <c r="F33" s="120"/>
      <c r="G33" s="123">
        <f>E33*F33</f>
        <v>0</v>
      </c>
      <c r="H33" s="193" t="s">
        <v>36</v>
      </c>
    </row>
    <row r="34" spans="1:8" hidden="1" x14ac:dyDescent="0.25">
      <c r="A34" s="125" t="s">
        <v>4441</v>
      </c>
      <c r="B34" s="125"/>
      <c r="C34" s="72" t="s">
        <v>4442</v>
      </c>
      <c r="D34" s="15"/>
      <c r="E34" s="15"/>
      <c r="F34" s="124"/>
      <c r="G34" s="123"/>
    </row>
    <row r="35" spans="1:8" hidden="1" x14ac:dyDescent="0.25">
      <c r="A35" s="125"/>
      <c r="B35" s="125" t="s">
        <v>4443</v>
      </c>
      <c r="C35" s="216" t="s">
        <v>4438</v>
      </c>
      <c r="D35" s="105" t="s">
        <v>0</v>
      </c>
      <c r="E35" s="105"/>
      <c r="F35" s="120"/>
      <c r="G35" s="123">
        <f>E35*F35</f>
        <v>0</v>
      </c>
      <c r="H35" s="193" t="s">
        <v>36</v>
      </c>
    </row>
    <row r="36" spans="1:8" ht="15.6" hidden="1" x14ac:dyDescent="0.25">
      <c r="A36" s="125"/>
      <c r="B36" s="125" t="s">
        <v>4444</v>
      </c>
      <c r="C36" s="216" t="s">
        <v>4438</v>
      </c>
      <c r="D36" s="105" t="s">
        <v>454</v>
      </c>
      <c r="E36" s="105"/>
      <c r="F36" s="120"/>
      <c r="G36" s="123">
        <f>E36*F36</f>
        <v>0</v>
      </c>
      <c r="H36" s="193" t="s">
        <v>36</v>
      </c>
    </row>
    <row r="37" spans="1:8" hidden="1" x14ac:dyDescent="0.25">
      <c r="A37" s="125" t="s">
        <v>4445</v>
      </c>
      <c r="B37" s="125"/>
      <c r="C37" s="185" t="s">
        <v>4446</v>
      </c>
      <c r="D37" s="105" t="s">
        <v>68</v>
      </c>
      <c r="E37" s="15" t="s">
        <v>69</v>
      </c>
      <c r="F37" s="15" t="s">
        <v>70</v>
      </c>
      <c r="G37" s="121"/>
      <c r="H37" s="193" t="s">
        <v>36</v>
      </c>
    </row>
    <row r="38" spans="1:8" x14ac:dyDescent="0.25">
      <c r="A38" s="125"/>
      <c r="B38" s="125"/>
      <c r="C38" s="73"/>
      <c r="D38" s="80"/>
      <c r="E38" s="15"/>
      <c r="F38" s="124"/>
      <c r="G38" s="123"/>
    </row>
    <row r="39" spans="1:8" x14ac:dyDescent="0.25">
      <c r="A39" s="125"/>
      <c r="B39" s="125"/>
      <c r="C39" s="73"/>
      <c r="D39" s="80"/>
      <c r="E39" s="15"/>
      <c r="F39" s="124"/>
      <c r="G39" s="123"/>
      <c r="H39" s="210" t="s">
        <v>130</v>
      </c>
    </row>
    <row r="40" spans="1:8" x14ac:dyDescent="0.25">
      <c r="A40" s="125"/>
      <c r="B40" s="125"/>
      <c r="C40" s="72"/>
      <c r="D40" s="15"/>
      <c r="E40" s="15"/>
      <c r="F40" s="124"/>
      <c r="G40" s="123"/>
    </row>
    <row r="41" spans="1:8" x14ac:dyDescent="0.25">
      <c r="A41" s="111" t="s">
        <v>131</v>
      </c>
      <c r="B41" s="111"/>
      <c r="C41" s="111"/>
      <c r="D41"/>
      <c r="E41" s="118"/>
      <c r="F41" s="130"/>
      <c r="G41" s="112"/>
    </row>
    <row r="42" spans="1:8" x14ac:dyDescent="0.25">
      <c r="D42" s="156"/>
    </row>
    <row r="1048317" spans="4:4" x14ac:dyDescent="0.25">
      <c r="D1048317" s="48"/>
    </row>
  </sheetData>
  <mergeCells count="2">
    <mergeCell ref="D1:G1"/>
    <mergeCell ref="B1:C1"/>
  </mergeCells>
  <pageMargins left="0.75" right="0.75" top="1" bottom="1" header="0.5" footer="0.5"/>
  <pageSetup paperSize="9" scale="5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C140-014B-4EE8-82A3-CA72B512589B}">
  <dimension ref="A1:H1048291"/>
  <sheetViews>
    <sheetView view="pageBreakPreview" zoomScaleNormal="100" zoomScaleSheetLayoutView="100" workbookViewId="0">
      <selection activeCell="F13" sqref="F13"/>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4447</v>
      </c>
      <c r="B1" s="37"/>
      <c r="C1" s="37"/>
      <c r="D1" s="1082" t="s">
        <v>4448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4449</v>
      </c>
      <c r="B5" s="125"/>
      <c r="C5" s="72" t="s">
        <v>4450</v>
      </c>
      <c r="D5" s="15"/>
      <c r="E5" s="15"/>
      <c r="F5" s="15"/>
      <c r="G5" s="123"/>
    </row>
    <row r="6" spans="1:8" ht="26.4" x14ac:dyDescent="0.25">
      <c r="A6" s="125"/>
      <c r="B6" s="125" t="s">
        <v>4451</v>
      </c>
      <c r="C6" s="216" t="s">
        <v>4452</v>
      </c>
      <c r="D6" s="105" t="s">
        <v>41</v>
      </c>
      <c r="E6" s="15" t="s">
        <v>42</v>
      </c>
      <c r="F6" s="15" t="s">
        <v>43</v>
      </c>
      <c r="G6" s="121">
        <v>0</v>
      </c>
      <c r="H6" s="193" t="s">
        <v>36</v>
      </c>
    </row>
    <row r="7" spans="1:8" x14ac:dyDescent="0.25">
      <c r="A7" s="125"/>
      <c r="B7" s="125" t="s">
        <v>4453</v>
      </c>
      <c r="C7" s="216" t="s">
        <v>4454</v>
      </c>
      <c r="D7" s="105" t="s">
        <v>41</v>
      </c>
      <c r="E7" s="15" t="s">
        <v>42</v>
      </c>
      <c r="F7" s="15" t="s">
        <v>43</v>
      </c>
      <c r="G7" s="121"/>
    </row>
    <row r="8" spans="1:8" x14ac:dyDescent="0.25">
      <c r="A8" s="125" t="s">
        <v>4455</v>
      </c>
      <c r="B8" s="125"/>
      <c r="C8" s="185" t="s">
        <v>4456</v>
      </c>
      <c r="D8" s="15"/>
      <c r="E8" s="15"/>
      <c r="F8" s="15"/>
      <c r="G8" s="123"/>
    </row>
    <row r="9" spans="1:8" ht="26.4" x14ac:dyDescent="0.25">
      <c r="A9" s="125"/>
      <c r="B9" s="125" t="s">
        <v>4457</v>
      </c>
      <c r="C9" s="216" t="s">
        <v>4458</v>
      </c>
      <c r="D9" s="137" t="s">
        <v>41</v>
      </c>
      <c r="E9" s="15" t="s">
        <v>42</v>
      </c>
      <c r="F9" s="15" t="s">
        <v>43</v>
      </c>
      <c r="G9" s="121"/>
      <c r="H9" s="193" t="s">
        <v>36</v>
      </c>
    </row>
    <row r="10" spans="1:8" ht="26.4" x14ac:dyDescent="0.25">
      <c r="A10" s="125"/>
      <c r="B10" s="125" t="s">
        <v>4459</v>
      </c>
      <c r="C10" s="216" t="s">
        <v>4460</v>
      </c>
      <c r="D10" s="137" t="s">
        <v>41</v>
      </c>
      <c r="E10" s="15" t="s">
        <v>42</v>
      </c>
      <c r="F10" s="15" t="s">
        <v>43</v>
      </c>
      <c r="G10" s="121"/>
    </row>
    <row r="11" spans="1:8" ht="26.4" x14ac:dyDescent="0.25">
      <c r="A11" s="125" t="s">
        <v>4461</v>
      </c>
      <c r="B11" s="125"/>
      <c r="C11" s="185" t="s">
        <v>4462</v>
      </c>
      <c r="D11" s="105" t="s">
        <v>351</v>
      </c>
      <c r="E11" s="105">
        <v>1</v>
      </c>
      <c r="F11" s="120">
        <v>0</v>
      </c>
      <c r="G11" s="123">
        <f>E11*F11</f>
        <v>0</v>
      </c>
      <c r="H11" s="193" t="s">
        <v>36</v>
      </c>
    </row>
    <row r="12" spans="1:8" x14ac:dyDescent="0.25">
      <c r="A12" s="125"/>
      <c r="B12" s="125"/>
      <c r="C12" s="72"/>
      <c r="D12" s="15"/>
      <c r="E12" s="15"/>
      <c r="F12" s="15"/>
      <c r="G12" s="123"/>
    </row>
    <row r="13" spans="1:8" x14ac:dyDescent="0.25">
      <c r="A13" s="125"/>
      <c r="B13" s="125"/>
      <c r="C13" s="73"/>
      <c r="D13" s="15"/>
      <c r="E13" s="15"/>
      <c r="F13" s="15"/>
      <c r="G13" s="123"/>
      <c r="H13" s="210" t="s">
        <v>130</v>
      </c>
    </row>
    <row r="14" spans="1:8" x14ac:dyDescent="0.25">
      <c r="A14" s="125"/>
      <c r="B14" s="125"/>
      <c r="C14" s="73"/>
      <c r="D14" s="15"/>
      <c r="E14" s="15"/>
      <c r="F14" s="15"/>
      <c r="G14" s="123"/>
    </row>
    <row r="15" spans="1:8" x14ac:dyDescent="0.25">
      <c r="A15" s="111" t="s">
        <v>131</v>
      </c>
      <c r="B15" s="111"/>
      <c r="C15" s="111"/>
      <c r="D15"/>
      <c r="E15" s="118"/>
      <c r="F15" s="118"/>
      <c r="G15" s="112">
        <f>SUM(G5:G14)</f>
        <v>0</v>
      </c>
    </row>
    <row r="16" spans="1:8" x14ac:dyDescent="0.25">
      <c r="D16" s="156"/>
    </row>
    <row r="1048291" spans="4:4" x14ac:dyDescent="0.25">
      <c r="D1048291"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8DA1-3E98-419F-B102-995C26084209}">
  <sheetPr codeName="Sheet8"/>
  <dimension ref="A1:W1048575"/>
  <sheetViews>
    <sheetView view="pageBreakPreview" topLeftCell="A16" zoomScale="85" zoomScaleNormal="100" zoomScaleSheetLayoutView="85" workbookViewId="0">
      <selection activeCell="E39" sqref="E39:I39"/>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8.44140625" style="11" bestFit="1" customWidth="1"/>
    <col min="6" max="8" width="20.6640625" style="11" hidden="1" customWidth="1"/>
    <col min="9" max="9" width="14.6640625" style="11" bestFit="1" customWidth="1"/>
    <col min="10" max="10" width="15" style="11" bestFit="1" customWidth="1"/>
    <col min="11" max="11" width="20.6640625" style="11" customWidth="1"/>
    <col min="12" max="12" width="13.6640625" style="11" bestFit="1" customWidth="1"/>
    <col min="13" max="13" width="10" style="11" bestFit="1" customWidth="1"/>
    <col min="14" max="14" width="20.6640625" style="11" customWidth="1"/>
    <col min="15" max="15" width="13.6640625" style="11" bestFit="1" customWidth="1"/>
    <col min="16" max="16" width="10" style="11" bestFit="1" customWidth="1"/>
    <col min="17" max="17" width="20.6640625" style="11" customWidth="1"/>
    <col min="18" max="18" width="13.33203125" style="11" bestFit="1" customWidth="1"/>
    <col min="19" max="19" width="10" style="11" bestFit="1" customWidth="1"/>
    <col min="20" max="20" width="20.6640625" style="11" customWidth="1"/>
    <col min="21" max="21" width="12.5546875" style="11" bestFit="1" customWidth="1"/>
    <col min="22" max="22" width="10"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78.599999999999994" customHeight="1" thickBot="1" x14ac:dyDescent="0.3">
      <c r="A1" s="591" t="s">
        <v>475</v>
      </c>
      <c r="B1" s="1072" t="str">
        <f>'C1.2'!B1</f>
        <v>ACSA - BFIA 8202/2026  
FOR: CONTRACTOR APPOINTMENT FOR THE CONSTRUCTION OF UNDERGROUND MAIN WATER LINE AND REHABILITATION OF SERVICE ROADS AT BRAM FISCHER INTERNATIONAL AIRPORT FOR A PERIOD OF 12 MONTHS</v>
      </c>
      <c r="C1" s="1072"/>
      <c r="D1" s="1072"/>
      <c r="E1" s="1073" t="s">
        <v>476</v>
      </c>
      <c r="F1" s="1073"/>
      <c r="G1" s="1073"/>
      <c r="H1" s="1073"/>
      <c r="I1" s="1073"/>
      <c r="J1" s="1073"/>
      <c r="K1" s="1074"/>
      <c r="L1" s="1076"/>
      <c r="M1" s="1076"/>
      <c r="N1" s="1076"/>
      <c r="O1" s="1076"/>
      <c r="P1" s="1076"/>
      <c r="Q1" s="1076"/>
      <c r="R1" s="1076"/>
      <c r="S1" s="1076"/>
      <c r="T1" s="1076"/>
      <c r="U1" s="1076"/>
      <c r="V1" s="1076"/>
      <c r="W1" s="1076"/>
    </row>
    <row r="2" spans="1:23" ht="13.8" thickBot="1" x14ac:dyDescent="0.3">
      <c r="A2" s="592" t="s">
        <v>23</v>
      </c>
      <c r="B2" s="593"/>
      <c r="C2" s="737"/>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796"/>
      <c r="D3" s="776"/>
      <c r="E3" s="775"/>
      <c r="F3" s="775"/>
      <c r="G3" s="776"/>
      <c r="H3" s="776"/>
      <c r="I3" s="775"/>
      <c r="J3" s="776"/>
      <c r="K3" s="777"/>
      <c r="L3" s="604"/>
      <c r="M3" s="16"/>
      <c r="N3" s="16"/>
      <c r="O3" s="604"/>
      <c r="P3" s="16"/>
      <c r="Q3" s="16"/>
      <c r="R3" s="604"/>
      <c r="S3" s="16"/>
      <c r="T3" s="16"/>
      <c r="U3" s="604"/>
      <c r="V3" s="16"/>
      <c r="W3" s="16"/>
    </row>
    <row r="4" spans="1:23" x14ac:dyDescent="0.25">
      <c r="A4" s="645"/>
      <c r="B4" s="646"/>
      <c r="C4" s="740"/>
      <c r="D4" s="616"/>
      <c r="E4" s="10"/>
      <c r="F4" s="10"/>
      <c r="G4" s="616"/>
      <c r="H4" s="616"/>
      <c r="I4" s="10"/>
      <c r="J4" s="616"/>
      <c r="K4" s="647"/>
      <c r="L4" s="604"/>
      <c r="M4" s="16"/>
      <c r="N4" s="16"/>
      <c r="O4" s="604"/>
      <c r="P4" s="16"/>
      <c r="Q4" s="16"/>
      <c r="R4" s="604"/>
      <c r="S4" s="16"/>
      <c r="T4" s="16"/>
      <c r="U4" s="604"/>
      <c r="V4" s="16"/>
      <c r="W4" s="16"/>
    </row>
    <row r="5" spans="1:23" ht="26.4" x14ac:dyDescent="0.25">
      <c r="A5" s="605" t="s">
        <v>477</v>
      </c>
      <c r="B5" s="12"/>
      <c r="C5" s="12"/>
      <c r="D5" s="808" t="s">
        <v>478</v>
      </c>
      <c r="E5" s="10"/>
      <c r="F5" s="10"/>
      <c r="G5" s="616"/>
      <c r="H5" s="648"/>
      <c r="I5" s="10"/>
      <c r="J5" s="616"/>
      <c r="K5" s="649"/>
      <c r="L5" s="604"/>
      <c r="M5" s="16"/>
      <c r="N5" s="650"/>
      <c r="O5" s="604"/>
      <c r="P5" s="16"/>
      <c r="Q5" s="650"/>
      <c r="R5" s="604"/>
      <c r="S5" s="16"/>
      <c r="T5" s="650"/>
      <c r="U5" s="604"/>
      <c r="V5" s="16"/>
      <c r="W5" s="650"/>
    </row>
    <row r="6" spans="1:23" x14ac:dyDescent="0.25">
      <c r="A6" s="605"/>
      <c r="B6" s="12" t="s">
        <v>479</v>
      </c>
      <c r="C6" s="12"/>
      <c r="D6" s="610" t="s">
        <v>480</v>
      </c>
      <c r="E6" s="10" t="s">
        <v>41</v>
      </c>
      <c r="F6" s="10" t="s">
        <v>42</v>
      </c>
      <c r="G6" s="79" t="s">
        <v>43</v>
      </c>
      <c r="H6" s="797">
        <v>50000</v>
      </c>
      <c r="I6" s="10">
        <v>1</v>
      </c>
      <c r="J6" s="511"/>
      <c r="K6" s="518">
        <f>+I6*J6</f>
        <v>0</v>
      </c>
      <c r="L6" s="604"/>
      <c r="M6" s="469"/>
      <c r="N6" s="470"/>
      <c r="O6" s="604"/>
      <c r="P6" s="469"/>
      <c r="Q6" s="470"/>
      <c r="R6" s="604"/>
      <c r="S6" s="469"/>
      <c r="T6" s="470"/>
      <c r="U6" s="604"/>
      <c r="V6" s="469"/>
      <c r="W6" s="470"/>
    </row>
    <row r="7" spans="1:23" ht="26.4" x14ac:dyDescent="0.25">
      <c r="A7" s="605"/>
      <c r="B7" s="12" t="s">
        <v>481</v>
      </c>
      <c r="C7" s="12"/>
      <c r="D7" s="610" t="s">
        <v>482</v>
      </c>
      <c r="E7" s="10" t="s">
        <v>68</v>
      </c>
      <c r="F7" s="10" t="s">
        <v>483</v>
      </c>
      <c r="G7" s="10" t="s">
        <v>484</v>
      </c>
      <c r="H7" s="467">
        <v>200000</v>
      </c>
      <c r="I7" s="10">
        <v>1</v>
      </c>
      <c r="J7" s="511"/>
      <c r="K7" s="518">
        <f>+I7*J7</f>
        <v>0</v>
      </c>
      <c r="L7" s="604"/>
      <c r="M7" s="604"/>
      <c r="N7" s="470"/>
      <c r="O7" s="604"/>
      <c r="P7" s="604"/>
      <c r="Q7" s="470"/>
      <c r="R7" s="604"/>
      <c r="S7" s="604"/>
      <c r="T7" s="470"/>
      <c r="U7" s="604"/>
      <c r="V7" s="604"/>
      <c r="W7" s="470"/>
    </row>
    <row r="8" spans="1:23" ht="26.4" x14ac:dyDescent="0.25">
      <c r="A8" s="605"/>
      <c r="B8" s="12" t="s">
        <v>485</v>
      </c>
      <c r="C8" s="12"/>
      <c r="D8" s="610" t="s">
        <v>486</v>
      </c>
      <c r="E8" s="10" t="s">
        <v>73</v>
      </c>
      <c r="F8" s="79">
        <f>H7</f>
        <v>200000</v>
      </c>
      <c r="G8" s="498">
        <v>0.05</v>
      </c>
      <c r="H8" s="467">
        <f>G8*F8</f>
        <v>10000</v>
      </c>
      <c r="I8" s="79">
        <f t="shared" ref="I8" si="0">K7</f>
        <v>0</v>
      </c>
      <c r="J8" s="816"/>
      <c r="K8" s="518">
        <f t="shared" ref="K8" si="1">J8*I8</f>
        <v>0</v>
      </c>
      <c r="L8" s="469"/>
      <c r="M8" s="810"/>
      <c r="N8" s="470"/>
      <c r="O8" s="469"/>
      <c r="P8" s="810"/>
      <c r="Q8" s="470"/>
      <c r="R8" s="469"/>
      <c r="S8" s="810"/>
      <c r="T8" s="470"/>
      <c r="U8" s="469"/>
      <c r="V8" s="810"/>
      <c r="W8" s="470"/>
    </row>
    <row r="9" spans="1:23" ht="26.4" x14ac:dyDescent="0.25">
      <c r="A9" s="605"/>
      <c r="B9" s="12" t="s">
        <v>487</v>
      </c>
      <c r="C9" s="12"/>
      <c r="D9" s="610" t="s">
        <v>488</v>
      </c>
      <c r="E9" s="10" t="s">
        <v>68</v>
      </c>
      <c r="F9" s="10" t="s">
        <v>69</v>
      </c>
      <c r="G9" s="79" t="s">
        <v>70</v>
      </c>
      <c r="H9" s="797">
        <v>1000000</v>
      </c>
      <c r="I9" s="10">
        <v>1</v>
      </c>
      <c r="J9" s="468">
        <v>1000000</v>
      </c>
      <c r="K9" s="518">
        <f>+I9*J9</f>
        <v>1000000</v>
      </c>
      <c r="L9" s="604"/>
      <c r="M9" s="469"/>
      <c r="N9" s="470"/>
      <c r="O9" s="604"/>
      <c r="P9" s="469"/>
      <c r="Q9" s="470"/>
      <c r="R9" s="604"/>
      <c r="S9" s="469"/>
      <c r="T9" s="470"/>
      <c r="U9" s="604"/>
      <c r="V9" s="469"/>
      <c r="W9" s="470"/>
    </row>
    <row r="10" spans="1:23" ht="26.4" x14ac:dyDescent="0.25">
      <c r="A10" s="605"/>
      <c r="B10" s="12" t="s">
        <v>5218</v>
      </c>
      <c r="C10" s="12"/>
      <c r="D10" s="610" t="s">
        <v>5219</v>
      </c>
      <c r="E10" s="10" t="s">
        <v>73</v>
      </c>
      <c r="F10" s="79">
        <f>H9</f>
        <v>1000000</v>
      </c>
      <c r="G10" s="498">
        <v>0.05</v>
      </c>
      <c r="H10" s="467">
        <f>G10*F10</f>
        <v>50000</v>
      </c>
      <c r="I10" s="79">
        <f>K9</f>
        <v>1000000</v>
      </c>
      <c r="J10" s="816"/>
      <c r="K10" s="518">
        <f t="shared" ref="K10" si="2">J10*I10</f>
        <v>0</v>
      </c>
      <c r="L10" s="604"/>
      <c r="M10" s="469"/>
      <c r="N10" s="470"/>
      <c r="O10" s="604"/>
      <c r="P10" s="469"/>
      <c r="Q10" s="470"/>
      <c r="R10" s="604"/>
      <c r="S10" s="469"/>
      <c r="T10" s="470"/>
      <c r="U10" s="604"/>
      <c r="V10" s="469"/>
      <c r="W10" s="470"/>
    </row>
    <row r="11" spans="1:23" ht="26.4" x14ac:dyDescent="0.25">
      <c r="A11" s="605" t="s">
        <v>489</v>
      </c>
      <c r="B11" s="12"/>
      <c r="C11" s="12"/>
      <c r="D11" s="607" t="s">
        <v>5220</v>
      </c>
      <c r="E11" s="10"/>
      <c r="F11" s="10"/>
      <c r="G11" s="10"/>
      <c r="H11" s="467"/>
      <c r="I11" s="10"/>
      <c r="J11" s="10"/>
      <c r="K11" s="518"/>
      <c r="L11" s="604"/>
      <c r="M11" s="604"/>
      <c r="N11" s="470"/>
      <c r="O11" s="604"/>
      <c r="P11" s="604"/>
      <c r="Q11" s="470"/>
      <c r="R11" s="604"/>
      <c r="S11" s="604"/>
      <c r="T11" s="470"/>
      <c r="U11" s="604"/>
      <c r="V11" s="604"/>
      <c r="W11" s="470"/>
    </row>
    <row r="12" spans="1:23" ht="26.4" x14ac:dyDescent="0.25">
      <c r="A12" s="605"/>
      <c r="B12" s="12" t="s">
        <v>490</v>
      </c>
      <c r="C12" s="12"/>
      <c r="D12" s="14" t="s">
        <v>5221</v>
      </c>
      <c r="E12" s="10" t="s">
        <v>68</v>
      </c>
      <c r="F12" s="10" t="s">
        <v>483</v>
      </c>
      <c r="G12" s="10" t="s">
        <v>484</v>
      </c>
      <c r="H12" s="467">
        <v>150000</v>
      </c>
      <c r="I12" s="10">
        <v>1</v>
      </c>
      <c r="J12" s="79">
        <v>650000</v>
      </c>
      <c r="K12" s="518">
        <f>+I12*J12</f>
        <v>650000</v>
      </c>
      <c r="L12" s="604"/>
      <c r="M12" s="604"/>
      <c r="N12" s="470"/>
      <c r="O12" s="604"/>
      <c r="P12" s="604"/>
      <c r="Q12" s="470"/>
      <c r="R12" s="604"/>
      <c r="S12" s="604"/>
      <c r="T12" s="470"/>
      <c r="U12" s="604"/>
      <c r="V12" s="604"/>
      <c r="W12" s="470"/>
    </row>
    <row r="13" spans="1:23" ht="26.4" x14ac:dyDescent="0.25">
      <c r="A13" s="605"/>
      <c r="B13" s="12" t="s">
        <v>491</v>
      </c>
      <c r="C13" s="12"/>
      <c r="D13" s="610" t="s">
        <v>492</v>
      </c>
      <c r="E13" s="10" t="s">
        <v>73</v>
      </c>
      <c r="F13" s="79">
        <f>H12</f>
        <v>150000</v>
      </c>
      <c r="G13" s="498">
        <v>0.05</v>
      </c>
      <c r="H13" s="467">
        <f>G13*F13</f>
        <v>7500</v>
      </c>
      <c r="I13" s="79">
        <f t="shared" ref="I13" si="3">K12</f>
        <v>650000</v>
      </c>
      <c r="J13" s="816"/>
      <c r="K13" s="518">
        <f t="shared" ref="K13" si="4">J13*I13</f>
        <v>0</v>
      </c>
      <c r="L13" s="469"/>
      <c r="M13" s="810"/>
      <c r="N13" s="470"/>
      <c r="O13" s="469"/>
      <c r="P13" s="810"/>
      <c r="Q13" s="470"/>
      <c r="R13" s="469"/>
      <c r="S13" s="810"/>
      <c r="T13" s="470"/>
      <c r="U13" s="469"/>
      <c r="V13" s="810"/>
      <c r="W13" s="470"/>
    </row>
    <row r="14" spans="1:23" x14ac:dyDescent="0.25">
      <c r="A14" s="605"/>
      <c r="B14" s="12" t="s">
        <v>493</v>
      </c>
      <c r="C14" s="12"/>
      <c r="D14" s="610" t="s">
        <v>494</v>
      </c>
      <c r="E14" s="10" t="s">
        <v>68</v>
      </c>
      <c r="F14" s="10" t="s">
        <v>483</v>
      </c>
      <c r="G14" s="10" t="s">
        <v>484</v>
      </c>
      <c r="H14" s="467">
        <v>30000</v>
      </c>
      <c r="I14" s="10">
        <v>1</v>
      </c>
      <c r="J14" s="79">
        <v>30000</v>
      </c>
      <c r="K14" s="518">
        <f>+J14*I14</f>
        <v>30000</v>
      </c>
      <c r="L14" s="604"/>
      <c r="M14" s="604"/>
      <c r="N14" s="470"/>
      <c r="O14" s="604"/>
      <c r="P14" s="604"/>
      <c r="Q14" s="470"/>
      <c r="R14" s="604"/>
      <c r="S14" s="604"/>
      <c r="T14" s="470"/>
      <c r="U14" s="604"/>
      <c r="V14" s="604"/>
      <c r="W14" s="470"/>
    </row>
    <row r="15" spans="1:23" ht="26.4" x14ac:dyDescent="0.25">
      <c r="A15" s="605"/>
      <c r="B15" s="12" t="s">
        <v>495</v>
      </c>
      <c r="C15" s="12"/>
      <c r="D15" s="610" t="s">
        <v>496</v>
      </c>
      <c r="E15" s="10" t="s">
        <v>73</v>
      </c>
      <c r="F15" s="79">
        <f>H14</f>
        <v>30000</v>
      </c>
      <c r="G15" s="498">
        <v>0.05</v>
      </c>
      <c r="H15" s="467">
        <f>G15*F15</f>
        <v>1500</v>
      </c>
      <c r="I15" s="79">
        <f t="shared" ref="I15" si="5">K14</f>
        <v>30000</v>
      </c>
      <c r="J15" s="816"/>
      <c r="K15" s="518">
        <f t="shared" ref="K15" si="6">J15*I15</f>
        <v>0</v>
      </c>
      <c r="L15" s="469"/>
      <c r="M15" s="810"/>
      <c r="N15" s="470"/>
      <c r="O15" s="469"/>
      <c r="P15" s="810"/>
      <c r="Q15" s="470"/>
      <c r="R15" s="469"/>
      <c r="S15" s="810"/>
      <c r="T15" s="470"/>
      <c r="U15" s="469"/>
      <c r="V15" s="810"/>
      <c r="W15" s="470"/>
    </row>
    <row r="16" spans="1:23" ht="26.4" x14ac:dyDescent="0.25">
      <c r="A16" s="605"/>
      <c r="B16" s="12" t="s">
        <v>497</v>
      </c>
      <c r="C16" s="12"/>
      <c r="D16" s="14" t="s">
        <v>5222</v>
      </c>
      <c r="E16" s="10" t="s">
        <v>60</v>
      </c>
      <c r="F16" s="10">
        <v>200</v>
      </c>
      <c r="G16" s="10">
        <v>125</v>
      </c>
      <c r="H16" s="467">
        <f>F16*G16</f>
        <v>25000</v>
      </c>
      <c r="I16" s="10">
        <v>200</v>
      </c>
      <c r="J16" s="512"/>
      <c r="K16" s="518">
        <f t="shared" ref="K16" si="7">I16*J16</f>
        <v>0</v>
      </c>
      <c r="L16" s="604"/>
      <c r="M16" s="604"/>
      <c r="N16" s="470"/>
      <c r="O16" s="604"/>
      <c r="P16" s="604"/>
      <c r="Q16" s="470"/>
      <c r="R16" s="604"/>
      <c r="S16" s="604"/>
      <c r="T16" s="470"/>
      <c r="U16" s="604"/>
      <c r="V16" s="604"/>
      <c r="W16" s="470"/>
    </row>
    <row r="17" spans="1:23" x14ac:dyDescent="0.25">
      <c r="A17" s="605" t="s">
        <v>498</v>
      </c>
      <c r="B17" s="12"/>
      <c r="C17" s="12"/>
      <c r="D17" s="607" t="s">
        <v>499</v>
      </c>
      <c r="E17" s="10" t="s">
        <v>41</v>
      </c>
      <c r="F17" s="10" t="s">
        <v>42</v>
      </c>
      <c r="G17" s="79" t="s">
        <v>43</v>
      </c>
      <c r="H17" s="797">
        <v>100000</v>
      </c>
      <c r="I17" s="10">
        <v>1</v>
      </c>
      <c r="J17" s="511"/>
      <c r="K17" s="518">
        <f>+I17*J17</f>
        <v>0</v>
      </c>
      <c r="L17" s="604"/>
      <c r="M17" s="469"/>
      <c r="N17" s="470"/>
      <c r="O17" s="604"/>
      <c r="P17" s="469"/>
      <c r="Q17" s="470"/>
      <c r="R17" s="604"/>
      <c r="S17" s="469"/>
      <c r="T17" s="470"/>
      <c r="U17" s="604"/>
      <c r="V17" s="469"/>
      <c r="W17" s="470"/>
    </row>
    <row r="18" spans="1:23" ht="26.4" hidden="1" x14ac:dyDescent="0.25">
      <c r="A18" s="605" t="s">
        <v>500</v>
      </c>
      <c r="B18" s="12"/>
      <c r="C18" s="12"/>
      <c r="D18" s="607" t="s">
        <v>501</v>
      </c>
      <c r="E18" s="10"/>
      <c r="F18" s="10"/>
      <c r="G18" s="10"/>
      <c r="H18" s="467"/>
      <c r="I18" s="10"/>
      <c r="J18" s="10"/>
      <c r="K18" s="518"/>
      <c r="L18" s="604"/>
      <c r="M18" s="604"/>
      <c r="N18" s="470"/>
      <c r="O18" s="604"/>
      <c r="P18" s="604"/>
      <c r="Q18" s="470"/>
      <c r="R18" s="604"/>
      <c r="S18" s="604"/>
      <c r="T18" s="470"/>
      <c r="U18" s="604"/>
      <c r="V18" s="604"/>
      <c r="W18" s="470"/>
    </row>
    <row r="19" spans="1:23" hidden="1" x14ac:dyDescent="0.25">
      <c r="A19" s="605"/>
      <c r="B19" s="12" t="s">
        <v>502</v>
      </c>
      <c r="C19" s="12"/>
      <c r="D19" s="610" t="s">
        <v>503</v>
      </c>
      <c r="E19" s="10" t="s">
        <v>127</v>
      </c>
      <c r="F19" s="10" t="s">
        <v>483</v>
      </c>
      <c r="G19" s="10" t="s">
        <v>484</v>
      </c>
      <c r="H19" s="467"/>
      <c r="I19" s="10" t="s">
        <v>483</v>
      </c>
      <c r="J19" s="10" t="s">
        <v>484</v>
      </c>
      <c r="K19" s="518"/>
      <c r="L19" s="604"/>
      <c r="M19" s="604"/>
      <c r="N19" s="470"/>
      <c r="O19" s="604"/>
      <c r="P19" s="604"/>
      <c r="Q19" s="470"/>
      <c r="R19" s="604"/>
      <c r="S19" s="604"/>
      <c r="T19" s="470"/>
      <c r="U19" s="604"/>
      <c r="V19" s="604"/>
      <c r="W19" s="470"/>
    </row>
    <row r="20" spans="1:23" ht="26.4" hidden="1" x14ac:dyDescent="0.25">
      <c r="A20" s="605"/>
      <c r="B20" s="12" t="s">
        <v>504</v>
      </c>
      <c r="C20" s="12"/>
      <c r="D20" s="14" t="s">
        <v>505</v>
      </c>
      <c r="E20" s="10" t="s">
        <v>73</v>
      </c>
      <c r="F20" s="79">
        <f>H19</f>
        <v>0</v>
      </c>
      <c r="G20" s="498"/>
      <c r="H20" s="467">
        <f>G20*F20</f>
        <v>0</v>
      </c>
      <c r="I20" s="79">
        <f t="shared" ref="I20" si="8">K19</f>
        <v>0</v>
      </c>
      <c r="J20" s="809"/>
      <c r="K20" s="518">
        <f t="shared" ref="K20" si="9">J20*I20</f>
        <v>0</v>
      </c>
      <c r="L20" s="469"/>
      <c r="M20" s="810"/>
      <c r="N20" s="470"/>
      <c r="O20" s="469"/>
      <c r="P20" s="810"/>
      <c r="Q20" s="470"/>
      <c r="R20" s="469"/>
      <c r="S20" s="810"/>
      <c r="T20" s="470"/>
      <c r="U20" s="469"/>
      <c r="V20" s="810"/>
      <c r="W20" s="470"/>
    </row>
    <row r="21" spans="1:23" ht="26.4" hidden="1" x14ac:dyDescent="0.25">
      <c r="A21" s="605" t="s">
        <v>506</v>
      </c>
      <c r="B21" s="12"/>
      <c r="C21" s="12"/>
      <c r="D21" s="808" t="s">
        <v>507</v>
      </c>
      <c r="E21" s="10" t="s">
        <v>41</v>
      </c>
      <c r="F21" s="10" t="s">
        <v>42</v>
      </c>
      <c r="G21" s="79" t="s">
        <v>43</v>
      </c>
      <c r="H21" s="467"/>
      <c r="I21" s="10" t="s">
        <v>42</v>
      </c>
      <c r="J21" s="468" t="s">
        <v>43</v>
      </c>
      <c r="K21" s="518"/>
      <c r="L21" s="604"/>
      <c r="M21" s="469"/>
      <c r="N21" s="470"/>
      <c r="O21" s="604"/>
      <c r="P21" s="469"/>
      <c r="Q21" s="470"/>
      <c r="R21" s="604"/>
      <c r="S21" s="469"/>
      <c r="T21" s="470"/>
      <c r="U21" s="604"/>
      <c r="V21" s="469"/>
      <c r="W21" s="470"/>
    </row>
    <row r="22" spans="1:23" x14ac:dyDescent="0.25">
      <c r="A22" s="605" t="s">
        <v>508</v>
      </c>
      <c r="B22" s="12"/>
      <c r="C22" s="12"/>
      <c r="D22" s="607" t="s">
        <v>509</v>
      </c>
      <c r="E22" s="10"/>
      <c r="F22" s="10"/>
      <c r="G22" s="10"/>
      <c r="H22" s="467"/>
      <c r="I22" s="10"/>
      <c r="J22" s="10"/>
      <c r="K22" s="518"/>
      <c r="L22" s="604"/>
      <c r="M22" s="604"/>
      <c r="N22" s="470"/>
      <c r="O22" s="604"/>
      <c r="P22" s="604"/>
      <c r="Q22" s="470"/>
      <c r="R22" s="604"/>
      <c r="S22" s="604"/>
      <c r="T22" s="470"/>
      <c r="U22" s="604"/>
      <c r="V22" s="604"/>
      <c r="W22" s="470"/>
    </row>
    <row r="23" spans="1:23" x14ac:dyDescent="0.25">
      <c r="A23" s="605"/>
      <c r="B23" s="12" t="s">
        <v>510</v>
      </c>
      <c r="C23" s="12"/>
      <c r="D23" s="14" t="s">
        <v>511</v>
      </c>
      <c r="E23" s="10"/>
      <c r="F23" s="10"/>
      <c r="G23" s="10"/>
      <c r="H23" s="467"/>
      <c r="I23" s="10"/>
      <c r="J23" s="10"/>
      <c r="K23" s="518"/>
      <c r="L23" s="604"/>
      <c r="M23" s="604"/>
      <c r="N23" s="470"/>
      <c r="O23" s="604"/>
      <c r="P23" s="604"/>
      <c r="Q23" s="470"/>
      <c r="R23" s="604"/>
      <c r="S23" s="604"/>
      <c r="T23" s="470"/>
      <c r="U23" s="604"/>
      <c r="V23" s="604"/>
      <c r="W23" s="470"/>
    </row>
    <row r="24" spans="1:23" ht="15.6" x14ac:dyDescent="0.25">
      <c r="A24" s="605"/>
      <c r="B24" s="12"/>
      <c r="C24" s="12" t="s">
        <v>86</v>
      </c>
      <c r="D24" s="610" t="s">
        <v>512</v>
      </c>
      <c r="E24" s="10" t="s">
        <v>60</v>
      </c>
      <c r="F24" s="10">
        <f>450*1.1</f>
        <v>495.00000000000006</v>
      </c>
      <c r="G24" s="797">
        <v>85</v>
      </c>
      <c r="H24" s="467">
        <f>F24*G24</f>
        <v>42075.000000000007</v>
      </c>
      <c r="I24" s="10">
        <f t="shared" ref="I24" si="10">450*1.1</f>
        <v>495.00000000000006</v>
      </c>
      <c r="J24" s="807"/>
      <c r="K24" s="518">
        <f t="shared" ref="K24:K26" si="11">I24*J24</f>
        <v>0</v>
      </c>
      <c r="L24" s="604"/>
      <c r="M24" s="470"/>
      <c r="N24" s="470"/>
      <c r="O24" s="604"/>
      <c r="P24" s="470"/>
      <c r="Q24" s="470"/>
      <c r="R24" s="604"/>
      <c r="S24" s="470"/>
      <c r="T24" s="470"/>
      <c r="U24" s="604"/>
      <c r="V24" s="470"/>
      <c r="W24" s="470"/>
    </row>
    <row r="25" spans="1:23" ht="15.6" x14ac:dyDescent="0.25">
      <c r="A25" s="605"/>
      <c r="B25" s="12"/>
      <c r="C25" s="12" t="s">
        <v>89</v>
      </c>
      <c r="D25" s="610" t="s">
        <v>513</v>
      </c>
      <c r="E25" s="10" t="s">
        <v>60</v>
      </c>
      <c r="F25" s="10">
        <f>F24*0.6</f>
        <v>297</v>
      </c>
      <c r="G25" s="797">
        <v>110</v>
      </c>
      <c r="H25" s="467">
        <f>F25*G25</f>
        <v>32670</v>
      </c>
      <c r="I25" s="10">
        <f t="shared" ref="I25" si="12">I24*0.6</f>
        <v>297</v>
      </c>
      <c r="J25" s="807"/>
      <c r="K25" s="518">
        <f t="shared" si="11"/>
        <v>0</v>
      </c>
      <c r="L25" s="604"/>
      <c r="M25" s="470"/>
      <c r="N25" s="470"/>
      <c r="O25" s="604"/>
      <c r="P25" s="470"/>
      <c r="Q25" s="470"/>
      <c r="R25" s="604"/>
      <c r="S25" s="470"/>
      <c r="T25" s="470"/>
      <c r="U25" s="604"/>
      <c r="V25" s="470"/>
      <c r="W25" s="470"/>
    </row>
    <row r="26" spans="1:23" ht="26.4" x14ac:dyDescent="0.25">
      <c r="A26" s="605"/>
      <c r="B26" s="12"/>
      <c r="C26" s="12" t="s">
        <v>17</v>
      </c>
      <c r="D26" s="610" t="s">
        <v>514</v>
      </c>
      <c r="E26" s="10" t="s">
        <v>60</v>
      </c>
      <c r="F26" s="10">
        <f>F24*0.2</f>
        <v>99.000000000000014</v>
      </c>
      <c r="G26" s="797">
        <v>188</v>
      </c>
      <c r="H26" s="467">
        <f>F26*G26</f>
        <v>18612.000000000004</v>
      </c>
      <c r="I26" s="10">
        <f t="shared" ref="I26" si="13">I24*0.2</f>
        <v>99.000000000000014</v>
      </c>
      <c r="J26" s="807"/>
      <c r="K26" s="518">
        <f t="shared" si="11"/>
        <v>0</v>
      </c>
      <c r="L26" s="604"/>
      <c r="M26" s="470"/>
      <c r="N26" s="470"/>
      <c r="O26" s="604"/>
      <c r="P26" s="470"/>
      <c r="Q26" s="470"/>
      <c r="R26" s="604"/>
      <c r="S26" s="470"/>
      <c r="T26" s="470"/>
      <c r="U26" s="604"/>
      <c r="V26" s="470"/>
      <c r="W26" s="470"/>
    </row>
    <row r="27" spans="1:23" hidden="1" x14ac:dyDescent="0.25">
      <c r="A27" s="605"/>
      <c r="B27" s="12" t="s">
        <v>515</v>
      </c>
      <c r="C27" s="12"/>
      <c r="D27" s="610" t="s">
        <v>516</v>
      </c>
      <c r="E27" s="10"/>
      <c r="F27" s="10"/>
      <c r="G27" s="10"/>
      <c r="H27" s="467"/>
      <c r="I27" s="10"/>
      <c r="J27" s="10"/>
      <c r="K27" s="518"/>
      <c r="L27" s="604"/>
      <c r="M27" s="604"/>
      <c r="N27" s="470"/>
      <c r="O27" s="604"/>
      <c r="P27" s="604"/>
      <c r="Q27" s="470"/>
      <c r="R27" s="604"/>
      <c r="S27" s="604"/>
      <c r="T27" s="470"/>
      <c r="U27" s="604"/>
      <c r="V27" s="604"/>
      <c r="W27" s="470"/>
    </row>
    <row r="28" spans="1:23" ht="15.6" hidden="1" x14ac:dyDescent="0.25">
      <c r="A28" s="605"/>
      <c r="B28" s="12"/>
      <c r="C28" s="12" t="s">
        <v>86</v>
      </c>
      <c r="D28" s="610" t="s">
        <v>512</v>
      </c>
      <c r="E28" s="10" t="s">
        <v>60</v>
      </c>
      <c r="F28" s="10"/>
      <c r="G28" s="10"/>
      <c r="H28" s="467">
        <f>F28*G28</f>
        <v>0</v>
      </c>
      <c r="I28" s="10"/>
      <c r="J28" s="10"/>
      <c r="K28" s="518">
        <f t="shared" ref="K28:K30" si="14">I28*J28</f>
        <v>0</v>
      </c>
      <c r="L28" s="604"/>
      <c r="M28" s="604"/>
      <c r="N28" s="470"/>
      <c r="O28" s="604"/>
      <c r="P28" s="604"/>
      <c r="Q28" s="470"/>
      <c r="R28" s="604"/>
      <c r="S28" s="604"/>
      <c r="T28" s="470"/>
      <c r="U28" s="604"/>
      <c r="V28" s="604"/>
      <c r="W28" s="470"/>
    </row>
    <row r="29" spans="1:23" ht="15.6" hidden="1" x14ac:dyDescent="0.25">
      <c r="A29" s="605"/>
      <c r="B29" s="12"/>
      <c r="C29" s="12" t="s">
        <v>89</v>
      </c>
      <c r="D29" s="610" t="s">
        <v>513</v>
      </c>
      <c r="E29" s="10" t="s">
        <v>60</v>
      </c>
      <c r="F29" s="10"/>
      <c r="G29" s="10"/>
      <c r="H29" s="467">
        <f>F29*G29</f>
        <v>0</v>
      </c>
      <c r="I29" s="10"/>
      <c r="J29" s="10"/>
      <c r="K29" s="518">
        <f t="shared" si="14"/>
        <v>0</v>
      </c>
      <c r="L29" s="604"/>
      <c r="M29" s="604"/>
      <c r="N29" s="470"/>
      <c r="O29" s="604"/>
      <c r="P29" s="604"/>
      <c r="Q29" s="470"/>
      <c r="R29" s="604"/>
      <c r="S29" s="604"/>
      <c r="T29" s="470"/>
      <c r="U29" s="604"/>
      <c r="V29" s="604"/>
      <c r="W29" s="470"/>
    </row>
    <row r="30" spans="1:23" ht="26.4" hidden="1" x14ac:dyDescent="0.25">
      <c r="A30" s="605"/>
      <c r="B30" s="12"/>
      <c r="C30" s="12" t="s">
        <v>17</v>
      </c>
      <c r="D30" s="610" t="s">
        <v>517</v>
      </c>
      <c r="E30" s="10" t="s">
        <v>60</v>
      </c>
      <c r="F30" s="10"/>
      <c r="G30" s="10"/>
      <c r="H30" s="467">
        <f>F30*G30</f>
        <v>0</v>
      </c>
      <c r="I30" s="10"/>
      <c r="J30" s="10"/>
      <c r="K30" s="518">
        <f t="shared" si="14"/>
        <v>0</v>
      </c>
      <c r="L30" s="604"/>
      <c r="M30" s="604"/>
      <c r="N30" s="470"/>
      <c r="O30" s="604"/>
      <c r="P30" s="604"/>
      <c r="Q30" s="470"/>
      <c r="R30" s="604"/>
      <c r="S30" s="604"/>
      <c r="T30" s="470"/>
      <c r="U30" s="604"/>
      <c r="V30" s="604"/>
      <c r="W30" s="470"/>
    </row>
    <row r="31" spans="1:23" ht="25.5" hidden="1" customHeight="1" x14ac:dyDescent="0.25">
      <c r="A31" s="605"/>
      <c r="B31" s="12" t="s">
        <v>518</v>
      </c>
      <c r="C31" s="12"/>
      <c r="D31" s="610" t="s">
        <v>519</v>
      </c>
      <c r="E31" s="10"/>
      <c r="F31" s="10"/>
      <c r="G31" s="10"/>
      <c r="H31" s="467"/>
      <c r="I31" s="10"/>
      <c r="J31" s="10"/>
      <c r="K31" s="518"/>
      <c r="L31" s="604"/>
      <c r="M31" s="604"/>
      <c r="N31" s="470"/>
      <c r="O31" s="604"/>
      <c r="P31" s="604"/>
      <c r="Q31" s="470"/>
      <c r="R31" s="604"/>
      <c r="S31" s="604"/>
      <c r="T31" s="470"/>
      <c r="U31" s="604"/>
      <c r="V31" s="604"/>
      <c r="W31" s="470"/>
    </row>
    <row r="32" spans="1:23" ht="15.6" hidden="1" x14ac:dyDescent="0.25">
      <c r="A32" s="605"/>
      <c r="B32" s="12"/>
      <c r="C32" s="12" t="s">
        <v>86</v>
      </c>
      <c r="D32" s="610" t="s">
        <v>512</v>
      </c>
      <c r="E32" s="10" t="s">
        <v>60</v>
      </c>
      <c r="F32" s="10"/>
      <c r="G32" s="10"/>
      <c r="H32" s="467">
        <f>F32*G32</f>
        <v>0</v>
      </c>
      <c r="I32" s="10"/>
      <c r="J32" s="10"/>
      <c r="K32" s="518">
        <f t="shared" ref="K32:K34" si="15">I32*J32</f>
        <v>0</v>
      </c>
      <c r="L32" s="604"/>
      <c r="M32" s="604"/>
      <c r="N32" s="470"/>
      <c r="O32" s="604"/>
      <c r="P32" s="604"/>
      <c r="Q32" s="470"/>
      <c r="R32" s="604"/>
      <c r="S32" s="604"/>
      <c r="T32" s="470"/>
      <c r="U32" s="604"/>
      <c r="V32" s="604"/>
      <c r="W32" s="470"/>
    </row>
    <row r="33" spans="1:23" ht="15.6" hidden="1" x14ac:dyDescent="0.25">
      <c r="A33" s="605"/>
      <c r="B33" s="12"/>
      <c r="C33" s="12" t="s">
        <v>89</v>
      </c>
      <c r="D33" s="610" t="s">
        <v>513</v>
      </c>
      <c r="E33" s="10" t="s">
        <v>60</v>
      </c>
      <c r="F33" s="10"/>
      <c r="G33" s="10"/>
      <c r="H33" s="467">
        <f>F33*G33</f>
        <v>0</v>
      </c>
      <c r="I33" s="10"/>
      <c r="J33" s="10"/>
      <c r="K33" s="518">
        <f t="shared" si="15"/>
        <v>0</v>
      </c>
      <c r="L33" s="604"/>
      <c r="M33" s="604"/>
      <c r="N33" s="470"/>
      <c r="O33" s="604"/>
      <c r="P33" s="604"/>
      <c r="Q33" s="470"/>
      <c r="R33" s="604"/>
      <c r="S33" s="604"/>
      <c r="T33" s="470"/>
      <c r="U33" s="604"/>
      <c r="V33" s="604"/>
      <c r="W33" s="470"/>
    </row>
    <row r="34" spans="1:23" ht="26.4" hidden="1" x14ac:dyDescent="0.25">
      <c r="A34" s="605"/>
      <c r="B34" s="12"/>
      <c r="C34" s="12" t="s">
        <v>17</v>
      </c>
      <c r="D34" s="610" t="s">
        <v>517</v>
      </c>
      <c r="E34" s="10" t="s">
        <v>60</v>
      </c>
      <c r="F34" s="10"/>
      <c r="G34" s="10"/>
      <c r="H34" s="467">
        <f>F34*G34</f>
        <v>0</v>
      </c>
      <c r="I34" s="10"/>
      <c r="J34" s="10"/>
      <c r="K34" s="518">
        <f t="shared" si="15"/>
        <v>0</v>
      </c>
      <c r="L34" s="604"/>
      <c r="M34" s="604"/>
      <c r="N34" s="470"/>
      <c r="O34" s="604"/>
      <c r="P34" s="604"/>
      <c r="Q34" s="470"/>
      <c r="R34" s="604"/>
      <c r="S34" s="604"/>
      <c r="T34" s="470"/>
      <c r="U34" s="604"/>
      <c r="V34" s="604"/>
      <c r="W34" s="470"/>
    </row>
    <row r="35" spans="1:23" ht="26.4" x14ac:dyDescent="0.25">
      <c r="A35" s="605" t="s">
        <v>520</v>
      </c>
      <c r="B35" s="12"/>
      <c r="C35" s="12"/>
      <c r="D35" s="607" t="s">
        <v>521</v>
      </c>
      <c r="E35" s="10"/>
      <c r="F35" s="10"/>
      <c r="G35" s="10"/>
      <c r="H35" s="467"/>
      <c r="I35" s="10"/>
      <c r="J35" s="10"/>
      <c r="K35" s="518"/>
      <c r="L35" s="604"/>
      <c r="M35" s="604"/>
      <c r="N35" s="470"/>
      <c r="O35" s="604"/>
      <c r="P35" s="604"/>
      <c r="Q35" s="470"/>
      <c r="R35" s="604"/>
      <c r="S35" s="604"/>
      <c r="T35" s="470"/>
      <c r="U35" s="604"/>
      <c r="V35" s="604"/>
      <c r="W35" s="470"/>
    </row>
    <row r="36" spans="1:23" ht="15.6" x14ac:dyDescent="0.25">
      <c r="A36" s="605"/>
      <c r="B36" s="12" t="s">
        <v>522</v>
      </c>
      <c r="C36" s="12"/>
      <c r="D36" s="610" t="s">
        <v>523</v>
      </c>
      <c r="E36" s="10" t="s">
        <v>60</v>
      </c>
      <c r="F36" s="10">
        <f>F24*0.25</f>
        <v>123.75000000000001</v>
      </c>
      <c r="G36" s="10">
        <v>550</v>
      </c>
      <c r="H36" s="467">
        <f>F36*G36</f>
        <v>68062.500000000015</v>
      </c>
      <c r="I36" s="10">
        <f t="shared" ref="I36" si="16">I24*0.25</f>
        <v>123.75000000000001</v>
      </c>
      <c r="J36" s="512"/>
      <c r="K36" s="518">
        <f t="shared" ref="K36:K38" si="17">I36*J36</f>
        <v>0</v>
      </c>
      <c r="L36" s="604"/>
      <c r="M36" s="604"/>
      <c r="N36" s="470"/>
      <c r="O36" s="604"/>
      <c r="P36" s="604"/>
      <c r="Q36" s="470"/>
      <c r="R36" s="604"/>
      <c r="S36" s="604"/>
      <c r="T36" s="470"/>
      <c r="U36" s="604"/>
      <c r="V36" s="604"/>
      <c r="W36" s="470"/>
    </row>
    <row r="37" spans="1:23" ht="15.6" hidden="1" x14ac:dyDescent="0.25">
      <c r="A37" s="605"/>
      <c r="B37" s="12" t="s">
        <v>524</v>
      </c>
      <c r="C37" s="12"/>
      <c r="D37" s="610" t="s">
        <v>525</v>
      </c>
      <c r="E37" s="10" t="s">
        <v>60</v>
      </c>
      <c r="F37" s="10">
        <v>25</v>
      </c>
      <c r="G37" s="10"/>
      <c r="H37" s="467">
        <f>F37*G37</f>
        <v>0</v>
      </c>
      <c r="I37" s="10">
        <v>25</v>
      </c>
      <c r="J37" s="10"/>
      <c r="K37" s="518">
        <f t="shared" si="17"/>
        <v>0</v>
      </c>
      <c r="L37" s="604"/>
      <c r="M37" s="604"/>
      <c r="N37" s="470"/>
      <c r="O37" s="604"/>
      <c r="P37" s="604"/>
      <c r="Q37" s="470"/>
      <c r="R37" s="604"/>
      <c r="S37" s="604"/>
      <c r="T37" s="470"/>
      <c r="U37" s="604"/>
      <c r="V37" s="604"/>
      <c r="W37" s="470"/>
    </row>
    <row r="38" spans="1:23" ht="26.4" hidden="1" x14ac:dyDescent="0.25">
      <c r="A38" s="605" t="s">
        <v>526</v>
      </c>
      <c r="B38" s="12"/>
      <c r="C38" s="12"/>
      <c r="D38" s="607" t="s">
        <v>527</v>
      </c>
      <c r="E38" s="10" t="s">
        <v>60</v>
      </c>
      <c r="F38" s="10"/>
      <c r="G38" s="10"/>
      <c r="H38" s="467">
        <f>F38*G38</f>
        <v>0</v>
      </c>
      <c r="I38" s="10"/>
      <c r="J38" s="10"/>
      <c r="K38" s="518">
        <f t="shared" si="17"/>
        <v>0</v>
      </c>
      <c r="L38" s="604"/>
      <c r="M38" s="604"/>
      <c r="N38" s="470"/>
      <c r="O38" s="604"/>
      <c r="P38" s="604"/>
      <c r="Q38" s="470"/>
      <c r="R38" s="604"/>
      <c r="S38" s="604"/>
      <c r="T38" s="470"/>
      <c r="U38" s="604"/>
      <c r="V38" s="604"/>
      <c r="W38" s="470"/>
    </row>
    <row r="39" spans="1:23" ht="26.4" x14ac:dyDescent="0.25">
      <c r="A39" s="605" t="s">
        <v>528</v>
      </c>
      <c r="B39" s="12"/>
      <c r="C39" s="12"/>
      <c r="D39" s="607" t="s">
        <v>529</v>
      </c>
      <c r="E39" s="10"/>
      <c r="F39" s="10"/>
      <c r="G39" s="10"/>
      <c r="H39" s="467"/>
      <c r="I39" s="10"/>
      <c r="J39" s="10"/>
      <c r="K39" s="518"/>
      <c r="L39" s="604"/>
      <c r="M39" s="604"/>
      <c r="N39" s="470"/>
      <c r="O39" s="604"/>
      <c r="P39" s="604"/>
      <c r="Q39" s="470"/>
      <c r="R39" s="604"/>
      <c r="S39" s="604"/>
      <c r="T39" s="470"/>
      <c r="U39" s="604"/>
      <c r="V39" s="604"/>
      <c r="W39" s="470"/>
    </row>
    <row r="40" spans="1:23" x14ac:dyDescent="0.25">
      <c r="A40" s="605"/>
      <c r="B40" s="12" t="s">
        <v>530</v>
      </c>
      <c r="C40" s="12"/>
      <c r="D40" s="14" t="s">
        <v>5223</v>
      </c>
      <c r="E40" s="10"/>
      <c r="F40" s="10"/>
      <c r="G40" s="10"/>
      <c r="H40" s="467"/>
      <c r="I40" s="10"/>
      <c r="J40" s="10"/>
      <c r="K40" s="518"/>
      <c r="L40" s="604"/>
      <c r="M40" s="604"/>
      <c r="N40" s="470"/>
      <c r="O40" s="604"/>
      <c r="P40" s="604"/>
      <c r="Q40" s="470"/>
      <c r="R40" s="604"/>
      <c r="S40" s="604"/>
      <c r="T40" s="470"/>
      <c r="U40" s="604"/>
      <c r="V40" s="604"/>
      <c r="W40" s="470"/>
    </row>
    <row r="41" spans="1:23" ht="15.6" x14ac:dyDescent="0.25">
      <c r="A41" s="605"/>
      <c r="B41" s="12"/>
      <c r="C41" s="12" t="s">
        <v>86</v>
      </c>
      <c r="D41" s="610" t="s">
        <v>512</v>
      </c>
      <c r="E41" s="10" t="s">
        <v>60</v>
      </c>
      <c r="F41" s="10">
        <v>75</v>
      </c>
      <c r="G41" s="10">
        <v>150</v>
      </c>
      <c r="H41" s="467">
        <f>F41*G41</f>
        <v>11250</v>
      </c>
      <c r="I41" s="10">
        <v>75</v>
      </c>
      <c r="J41" s="512"/>
      <c r="K41" s="518">
        <f t="shared" ref="K41:K42" si="18">I41*J41</f>
        <v>0</v>
      </c>
      <c r="L41" s="604"/>
      <c r="M41" s="604"/>
      <c r="N41" s="470"/>
      <c r="O41" s="604"/>
      <c r="P41" s="604"/>
      <c r="Q41" s="470"/>
      <c r="R41" s="604"/>
      <c r="S41" s="604"/>
      <c r="T41" s="470"/>
      <c r="U41" s="604"/>
      <c r="V41" s="604"/>
      <c r="W41" s="470"/>
    </row>
    <row r="42" spans="1:23" ht="15.6" x14ac:dyDescent="0.25">
      <c r="A42" s="605"/>
      <c r="B42" s="12"/>
      <c r="C42" s="12" t="s">
        <v>89</v>
      </c>
      <c r="D42" s="610" t="s">
        <v>531</v>
      </c>
      <c r="E42" s="10" t="s">
        <v>60</v>
      </c>
      <c r="F42" s="10">
        <v>75</v>
      </c>
      <c r="G42" s="10">
        <v>150</v>
      </c>
      <c r="H42" s="467">
        <f>F42*G42</f>
        <v>11250</v>
      </c>
      <c r="I42" s="10">
        <v>75</v>
      </c>
      <c r="J42" s="512"/>
      <c r="K42" s="518">
        <f t="shared" si="18"/>
        <v>0</v>
      </c>
      <c r="L42" s="604"/>
      <c r="M42" s="604"/>
      <c r="N42" s="470"/>
      <c r="O42" s="604"/>
      <c r="P42" s="604"/>
      <c r="Q42" s="470"/>
      <c r="R42" s="604"/>
      <c r="S42" s="604"/>
      <c r="T42" s="470"/>
      <c r="U42" s="604"/>
      <c r="V42" s="604"/>
      <c r="W42" s="470"/>
    </row>
    <row r="43" spans="1:23" ht="26.4" hidden="1" x14ac:dyDescent="0.25">
      <c r="A43" s="605"/>
      <c r="B43" s="12" t="s">
        <v>532</v>
      </c>
      <c r="C43" s="12"/>
      <c r="D43" s="610" t="s">
        <v>5224</v>
      </c>
      <c r="E43" s="10"/>
      <c r="F43" s="10"/>
      <c r="G43" s="10"/>
      <c r="H43" s="467"/>
      <c r="I43" s="10"/>
      <c r="J43" s="10"/>
      <c r="K43" s="518"/>
      <c r="L43" s="604"/>
      <c r="M43" s="604"/>
      <c r="N43" s="470"/>
      <c r="O43" s="604"/>
      <c r="P43" s="604"/>
      <c r="Q43" s="470"/>
      <c r="R43" s="604"/>
      <c r="S43" s="604"/>
      <c r="T43" s="470"/>
      <c r="U43" s="604"/>
      <c r="V43" s="604"/>
      <c r="W43" s="470"/>
    </row>
    <row r="44" spans="1:23" ht="15.6" hidden="1" x14ac:dyDescent="0.25">
      <c r="A44" s="605"/>
      <c r="B44" s="12"/>
      <c r="C44" s="12" t="s">
        <v>86</v>
      </c>
      <c r="D44" s="610" t="s">
        <v>512</v>
      </c>
      <c r="E44" s="10" t="s">
        <v>60</v>
      </c>
      <c r="F44" s="10"/>
      <c r="G44" s="10"/>
      <c r="H44" s="467">
        <f>F44*G44</f>
        <v>0</v>
      </c>
      <c r="I44" s="10"/>
      <c r="J44" s="10"/>
      <c r="K44" s="518">
        <f t="shared" ref="K44:K45" si="19">I44*J44</f>
        <v>0</v>
      </c>
      <c r="L44" s="604"/>
      <c r="M44" s="604"/>
      <c r="N44" s="470"/>
      <c r="O44" s="604"/>
      <c r="P44" s="604"/>
      <c r="Q44" s="470"/>
      <c r="R44" s="604"/>
      <c r="S44" s="604"/>
      <c r="T44" s="470"/>
      <c r="U44" s="604"/>
      <c r="V44" s="604"/>
      <c r="W44" s="470"/>
    </row>
    <row r="45" spans="1:23" ht="15.6" hidden="1" x14ac:dyDescent="0.25">
      <c r="A45" s="605"/>
      <c r="B45" s="12"/>
      <c r="C45" s="12" t="s">
        <v>89</v>
      </c>
      <c r="D45" s="610" t="s">
        <v>531</v>
      </c>
      <c r="E45" s="10" t="s">
        <v>60</v>
      </c>
      <c r="F45" s="10"/>
      <c r="G45" s="10"/>
      <c r="H45" s="467">
        <f>F45*G45</f>
        <v>0</v>
      </c>
      <c r="I45" s="10"/>
      <c r="J45" s="10"/>
      <c r="K45" s="518">
        <f t="shared" si="19"/>
        <v>0</v>
      </c>
      <c r="L45" s="604"/>
      <c r="M45" s="604"/>
      <c r="N45" s="470"/>
      <c r="O45" s="604"/>
      <c r="P45" s="604"/>
      <c r="Q45" s="470"/>
      <c r="R45" s="604"/>
      <c r="S45" s="604"/>
      <c r="T45" s="470"/>
      <c r="U45" s="604"/>
      <c r="V45" s="604"/>
      <c r="W45" s="470"/>
    </row>
    <row r="46" spans="1:23" ht="26.4" hidden="1" x14ac:dyDescent="0.25">
      <c r="A46" s="605"/>
      <c r="B46" s="12" t="s">
        <v>533</v>
      </c>
      <c r="C46" s="12"/>
      <c r="D46" s="610" t="s">
        <v>5225</v>
      </c>
      <c r="E46" s="10"/>
      <c r="F46" s="10"/>
      <c r="G46" s="10"/>
      <c r="H46" s="467"/>
      <c r="I46" s="10"/>
      <c r="J46" s="10"/>
      <c r="K46" s="518"/>
      <c r="L46" s="604"/>
      <c r="M46" s="604"/>
      <c r="N46" s="470"/>
      <c r="O46" s="604"/>
      <c r="P46" s="604"/>
      <c r="Q46" s="470"/>
      <c r="R46" s="604"/>
      <c r="S46" s="604"/>
      <c r="T46" s="470"/>
      <c r="U46" s="604"/>
      <c r="V46" s="604"/>
      <c r="W46" s="470"/>
    </row>
    <row r="47" spans="1:23" ht="15.6" hidden="1" x14ac:dyDescent="0.25">
      <c r="A47" s="605"/>
      <c r="B47" s="12"/>
      <c r="C47" s="12" t="s">
        <v>86</v>
      </c>
      <c r="D47" s="610" t="s">
        <v>512</v>
      </c>
      <c r="E47" s="10" t="s">
        <v>60</v>
      </c>
      <c r="F47" s="10"/>
      <c r="G47" s="10"/>
      <c r="H47" s="467">
        <f>F47*G47</f>
        <v>0</v>
      </c>
      <c r="I47" s="10"/>
      <c r="J47" s="10"/>
      <c r="K47" s="518">
        <f t="shared" ref="K47:K48" si="20">I47*J47</f>
        <v>0</v>
      </c>
      <c r="L47" s="604"/>
      <c r="M47" s="604"/>
      <c r="N47" s="470"/>
      <c r="O47" s="604"/>
      <c r="P47" s="604"/>
      <c r="Q47" s="470"/>
      <c r="R47" s="604"/>
      <c r="S47" s="604"/>
      <c r="T47" s="470"/>
      <c r="U47" s="604"/>
      <c r="V47" s="604"/>
      <c r="W47" s="470"/>
    </row>
    <row r="48" spans="1:23" ht="15.6" hidden="1" x14ac:dyDescent="0.25">
      <c r="A48" s="605"/>
      <c r="B48" s="12"/>
      <c r="C48" s="12" t="s">
        <v>89</v>
      </c>
      <c r="D48" s="610" t="s">
        <v>531</v>
      </c>
      <c r="E48" s="10" t="s">
        <v>60</v>
      </c>
      <c r="F48" s="10"/>
      <c r="G48" s="10"/>
      <c r="H48" s="467">
        <f>F48*G48</f>
        <v>0</v>
      </c>
      <c r="I48" s="10"/>
      <c r="J48" s="10"/>
      <c r="K48" s="518">
        <f t="shared" si="20"/>
        <v>0</v>
      </c>
      <c r="L48" s="604"/>
      <c r="M48" s="604"/>
      <c r="N48" s="470"/>
      <c r="O48" s="604"/>
      <c r="P48" s="604"/>
      <c r="Q48" s="470"/>
      <c r="R48" s="604"/>
      <c r="S48" s="604"/>
      <c r="T48" s="470"/>
      <c r="U48" s="604"/>
      <c r="V48" s="604"/>
      <c r="W48" s="470"/>
    </row>
    <row r="49" spans="1:23" ht="26.4" hidden="1" x14ac:dyDescent="0.25">
      <c r="A49" s="605"/>
      <c r="B49" s="12" t="s">
        <v>534</v>
      </c>
      <c r="C49" s="12"/>
      <c r="D49" s="610" t="s">
        <v>5226</v>
      </c>
      <c r="E49" s="10"/>
      <c r="F49" s="10"/>
      <c r="G49" s="10"/>
      <c r="H49" s="467"/>
      <c r="I49" s="10"/>
      <c r="J49" s="10"/>
      <c r="K49" s="518"/>
      <c r="L49" s="604"/>
      <c r="M49" s="604"/>
      <c r="N49" s="470"/>
      <c r="O49" s="604"/>
      <c r="P49" s="604"/>
      <c r="Q49" s="470"/>
      <c r="R49" s="604"/>
      <c r="S49" s="604"/>
      <c r="T49" s="470"/>
      <c r="U49" s="604"/>
      <c r="V49" s="604"/>
      <c r="W49" s="470"/>
    </row>
    <row r="50" spans="1:23" ht="15.6" hidden="1" x14ac:dyDescent="0.25">
      <c r="A50" s="605"/>
      <c r="B50" s="12"/>
      <c r="C50" s="12" t="s">
        <v>86</v>
      </c>
      <c r="D50" s="610" t="s">
        <v>512</v>
      </c>
      <c r="E50" s="10" t="s">
        <v>60</v>
      </c>
      <c r="F50" s="10"/>
      <c r="G50" s="10"/>
      <c r="H50" s="467">
        <f>F50*G50</f>
        <v>0</v>
      </c>
      <c r="I50" s="10"/>
      <c r="J50" s="10"/>
      <c r="K50" s="518">
        <f t="shared" ref="K50:K51" si="21">I50*J50</f>
        <v>0</v>
      </c>
      <c r="L50" s="604"/>
      <c r="M50" s="604"/>
      <c r="N50" s="470"/>
      <c r="O50" s="604"/>
      <c r="P50" s="604"/>
      <c r="Q50" s="470"/>
      <c r="R50" s="604"/>
      <c r="S50" s="604"/>
      <c r="T50" s="470"/>
      <c r="U50" s="604"/>
      <c r="V50" s="604"/>
      <c r="W50" s="470"/>
    </row>
    <row r="51" spans="1:23" ht="15.6" hidden="1" x14ac:dyDescent="0.25">
      <c r="A51" s="605"/>
      <c r="B51" s="12"/>
      <c r="C51" s="12" t="s">
        <v>89</v>
      </c>
      <c r="D51" s="610" t="s">
        <v>531</v>
      </c>
      <c r="E51" s="10" t="s">
        <v>60</v>
      </c>
      <c r="F51" s="10"/>
      <c r="G51" s="10"/>
      <c r="H51" s="467">
        <f>F51*G51</f>
        <v>0</v>
      </c>
      <c r="I51" s="10"/>
      <c r="J51" s="10"/>
      <c r="K51" s="518">
        <f t="shared" si="21"/>
        <v>0</v>
      </c>
      <c r="L51" s="604"/>
      <c r="M51" s="604"/>
      <c r="N51" s="470"/>
      <c r="O51" s="604"/>
      <c r="P51" s="604"/>
      <c r="Q51" s="470"/>
      <c r="R51" s="604"/>
      <c r="S51" s="604"/>
      <c r="T51" s="470"/>
      <c r="U51" s="604"/>
      <c r="V51" s="604"/>
      <c r="W51" s="470"/>
    </row>
    <row r="52" spans="1:23" ht="26.4" hidden="1" x14ac:dyDescent="0.25">
      <c r="A52" s="605" t="s">
        <v>535</v>
      </c>
      <c r="B52" s="12"/>
      <c r="C52" s="12"/>
      <c r="D52" s="625" t="s">
        <v>536</v>
      </c>
      <c r="E52" s="10"/>
      <c r="F52" s="10"/>
      <c r="G52" s="10"/>
      <c r="H52" s="467"/>
      <c r="I52" s="10"/>
      <c r="J52" s="10"/>
      <c r="K52" s="518"/>
      <c r="L52" s="604"/>
      <c r="M52" s="604"/>
      <c r="N52" s="470"/>
      <c r="O52" s="604"/>
      <c r="P52" s="604"/>
      <c r="Q52" s="470"/>
      <c r="R52" s="604"/>
      <c r="S52" s="604"/>
      <c r="T52" s="470"/>
      <c r="U52" s="604"/>
      <c r="V52" s="604"/>
      <c r="W52" s="470"/>
    </row>
    <row r="53" spans="1:23" ht="15.6" hidden="1" x14ac:dyDescent="0.25">
      <c r="A53" s="605"/>
      <c r="B53" s="12" t="s">
        <v>537</v>
      </c>
      <c r="C53" s="12"/>
      <c r="D53" s="610" t="s">
        <v>538</v>
      </c>
      <c r="E53" s="10" t="s">
        <v>60</v>
      </c>
      <c r="F53" s="10"/>
      <c r="G53" s="10"/>
      <c r="H53" s="467">
        <f>F53*G53</f>
        <v>0</v>
      </c>
      <c r="I53" s="10"/>
      <c r="J53" s="10"/>
      <c r="K53" s="518">
        <f t="shared" ref="K53:K54" si="22">I53*J53</f>
        <v>0</v>
      </c>
      <c r="L53" s="604"/>
      <c r="M53" s="604"/>
      <c r="N53" s="470"/>
      <c r="O53" s="604"/>
      <c r="P53" s="604"/>
      <c r="Q53" s="470"/>
      <c r="R53" s="604"/>
      <c r="S53" s="604"/>
      <c r="T53" s="470"/>
      <c r="U53" s="604"/>
      <c r="V53" s="604"/>
      <c r="W53" s="470"/>
    </row>
    <row r="54" spans="1:23" ht="15.6" hidden="1" x14ac:dyDescent="0.25">
      <c r="A54" s="605"/>
      <c r="B54" s="12" t="s">
        <v>539</v>
      </c>
      <c r="C54" s="12"/>
      <c r="D54" s="610" t="s">
        <v>540</v>
      </c>
      <c r="E54" s="10" t="s">
        <v>60</v>
      </c>
      <c r="F54" s="10"/>
      <c r="G54" s="10"/>
      <c r="H54" s="467">
        <f>F54*G54</f>
        <v>0</v>
      </c>
      <c r="I54" s="10"/>
      <c r="J54" s="10"/>
      <c r="K54" s="518">
        <f t="shared" si="22"/>
        <v>0</v>
      </c>
      <c r="L54" s="604"/>
      <c r="M54" s="604"/>
      <c r="N54" s="470"/>
      <c r="O54" s="604"/>
      <c r="P54" s="604"/>
      <c r="Q54" s="470"/>
      <c r="R54" s="604"/>
      <c r="S54" s="604"/>
      <c r="T54" s="470"/>
      <c r="U54" s="604"/>
      <c r="V54" s="604"/>
      <c r="W54" s="470"/>
    </row>
    <row r="55" spans="1:23" hidden="1" x14ac:dyDescent="0.25">
      <c r="A55" s="605" t="s">
        <v>541</v>
      </c>
      <c r="B55" s="12"/>
      <c r="C55" s="12"/>
      <c r="D55" s="625" t="s">
        <v>542</v>
      </c>
      <c r="E55" s="10"/>
      <c r="F55" s="10"/>
      <c r="G55" s="10"/>
      <c r="H55" s="467"/>
      <c r="I55" s="10"/>
      <c r="J55" s="10"/>
      <c r="K55" s="518"/>
      <c r="L55" s="604"/>
      <c r="M55" s="604"/>
      <c r="N55" s="470"/>
      <c r="O55" s="604"/>
      <c r="P55" s="604"/>
      <c r="Q55" s="470"/>
      <c r="R55" s="604"/>
      <c r="S55" s="604"/>
      <c r="T55" s="470"/>
      <c r="U55" s="604"/>
      <c r="V55" s="604"/>
      <c r="W55" s="470"/>
    </row>
    <row r="56" spans="1:23" ht="39.6" hidden="1" x14ac:dyDescent="0.25">
      <c r="A56" s="605"/>
      <c r="B56" s="12" t="s">
        <v>543</v>
      </c>
      <c r="C56" s="12"/>
      <c r="D56" s="14" t="s">
        <v>5227</v>
      </c>
      <c r="E56" s="10"/>
      <c r="F56" s="10"/>
      <c r="G56" s="10"/>
      <c r="H56" s="467"/>
      <c r="I56" s="10"/>
      <c r="J56" s="10"/>
      <c r="K56" s="518"/>
      <c r="L56" s="604"/>
      <c r="M56" s="604"/>
      <c r="N56" s="470"/>
      <c r="O56" s="604"/>
      <c r="P56" s="604"/>
      <c r="Q56" s="470"/>
      <c r="R56" s="604"/>
      <c r="S56" s="604"/>
      <c r="T56" s="470"/>
      <c r="U56" s="604"/>
      <c r="V56" s="604"/>
      <c r="W56" s="470"/>
    </row>
    <row r="57" spans="1:23" ht="15.6" hidden="1" x14ac:dyDescent="0.25">
      <c r="A57" s="605"/>
      <c r="B57" s="12"/>
      <c r="C57" s="12" t="s">
        <v>86</v>
      </c>
      <c r="D57" s="14" t="s">
        <v>544</v>
      </c>
      <c r="E57" s="10" t="s">
        <v>60</v>
      </c>
      <c r="F57" s="10">
        <v>200</v>
      </c>
      <c r="G57" s="10"/>
      <c r="H57" s="467">
        <f>F57*G57</f>
        <v>0</v>
      </c>
      <c r="I57" s="10">
        <v>200</v>
      </c>
      <c r="J57" s="10"/>
      <c r="K57" s="518">
        <f t="shared" ref="K57:K61" si="23">I57*J57</f>
        <v>0</v>
      </c>
      <c r="L57" s="604"/>
      <c r="M57" s="604"/>
      <c r="N57" s="470"/>
      <c r="O57" s="604"/>
      <c r="P57" s="604"/>
      <c r="Q57" s="470"/>
      <c r="R57" s="604"/>
      <c r="S57" s="604"/>
      <c r="T57" s="470"/>
      <c r="U57" s="604"/>
      <c r="V57" s="604"/>
      <c r="W57" s="470"/>
    </row>
    <row r="58" spans="1:23" ht="15.6" hidden="1" x14ac:dyDescent="0.25">
      <c r="A58" s="605"/>
      <c r="B58" s="12"/>
      <c r="C58" s="12" t="s">
        <v>89</v>
      </c>
      <c r="D58" s="14" t="s">
        <v>545</v>
      </c>
      <c r="E58" s="10" t="s">
        <v>60</v>
      </c>
      <c r="F58" s="10"/>
      <c r="G58" s="10"/>
      <c r="H58" s="467">
        <f>F58*G58</f>
        <v>0</v>
      </c>
      <c r="I58" s="10"/>
      <c r="J58" s="10"/>
      <c r="K58" s="518">
        <f t="shared" si="23"/>
        <v>0</v>
      </c>
      <c r="L58" s="604"/>
      <c r="M58" s="604"/>
      <c r="N58" s="470"/>
      <c r="O58" s="604"/>
      <c r="P58" s="604"/>
      <c r="Q58" s="470"/>
      <c r="R58" s="604"/>
      <c r="S58" s="604"/>
      <c r="T58" s="470"/>
      <c r="U58" s="604"/>
      <c r="V58" s="604"/>
      <c r="W58" s="470"/>
    </row>
    <row r="59" spans="1:23" ht="15.6" hidden="1" x14ac:dyDescent="0.25">
      <c r="A59" s="605"/>
      <c r="B59" s="12"/>
      <c r="C59" s="12" t="s">
        <v>17</v>
      </c>
      <c r="D59" s="14" t="s">
        <v>546</v>
      </c>
      <c r="E59" s="10" t="s">
        <v>60</v>
      </c>
      <c r="F59" s="10"/>
      <c r="G59" s="10"/>
      <c r="H59" s="467">
        <f>F59*G59</f>
        <v>0</v>
      </c>
      <c r="I59" s="10"/>
      <c r="J59" s="10"/>
      <c r="K59" s="518">
        <f t="shared" si="23"/>
        <v>0</v>
      </c>
      <c r="L59" s="604"/>
      <c r="M59" s="604"/>
      <c r="N59" s="470"/>
      <c r="O59" s="604"/>
      <c r="P59" s="604"/>
      <c r="Q59" s="470"/>
      <c r="R59" s="604"/>
      <c r="S59" s="604"/>
      <c r="T59" s="470"/>
      <c r="U59" s="604"/>
      <c r="V59" s="604"/>
      <c r="W59" s="470"/>
    </row>
    <row r="60" spans="1:23" ht="15.6" hidden="1" x14ac:dyDescent="0.25">
      <c r="A60" s="605"/>
      <c r="B60" s="12"/>
      <c r="C60" s="12" t="s">
        <v>18</v>
      </c>
      <c r="D60" s="14" t="s">
        <v>547</v>
      </c>
      <c r="E60" s="10" t="s">
        <v>60</v>
      </c>
      <c r="F60" s="10"/>
      <c r="G60" s="10"/>
      <c r="H60" s="467">
        <f>F60*G60</f>
        <v>0</v>
      </c>
      <c r="I60" s="10"/>
      <c r="J60" s="10"/>
      <c r="K60" s="518">
        <f t="shared" si="23"/>
        <v>0</v>
      </c>
      <c r="L60" s="604"/>
      <c r="M60" s="604"/>
      <c r="N60" s="470"/>
      <c r="O60" s="604"/>
      <c r="P60" s="604"/>
      <c r="Q60" s="470"/>
      <c r="R60" s="604"/>
      <c r="S60" s="604"/>
      <c r="T60" s="470"/>
      <c r="U60" s="604"/>
      <c r="V60" s="604"/>
      <c r="W60" s="470"/>
    </row>
    <row r="61" spans="1:23" ht="14.25" hidden="1" customHeight="1" x14ac:dyDescent="0.25">
      <c r="A61" s="605"/>
      <c r="B61" s="12"/>
      <c r="C61" s="12" t="s">
        <v>19</v>
      </c>
      <c r="D61" s="14" t="s">
        <v>5228</v>
      </c>
      <c r="E61" s="10" t="s">
        <v>60</v>
      </c>
      <c r="F61" s="10"/>
      <c r="G61" s="10"/>
      <c r="H61" s="467">
        <f>F61*G61</f>
        <v>0</v>
      </c>
      <c r="I61" s="10"/>
      <c r="J61" s="10"/>
      <c r="K61" s="518">
        <f t="shared" si="23"/>
        <v>0</v>
      </c>
      <c r="L61" s="604"/>
      <c r="M61" s="604"/>
      <c r="N61" s="470"/>
      <c r="O61" s="604"/>
      <c r="P61" s="604"/>
      <c r="Q61" s="470"/>
      <c r="R61" s="604"/>
      <c r="S61" s="604"/>
      <c r="T61" s="470"/>
      <c r="U61" s="604"/>
      <c r="V61" s="604"/>
      <c r="W61" s="470"/>
    </row>
    <row r="62" spans="1:23" ht="52.8" hidden="1" x14ac:dyDescent="0.25">
      <c r="A62" s="605"/>
      <c r="B62" s="12" t="s">
        <v>548</v>
      </c>
      <c r="C62" s="12"/>
      <c r="D62" s="14" t="s">
        <v>5229</v>
      </c>
      <c r="E62" s="10"/>
      <c r="F62" s="10"/>
      <c r="G62" s="10"/>
      <c r="H62" s="467"/>
      <c r="I62" s="10"/>
      <c r="J62" s="10"/>
      <c r="K62" s="518"/>
      <c r="L62" s="604"/>
      <c r="M62" s="604"/>
      <c r="N62" s="470"/>
      <c r="O62" s="604"/>
      <c r="P62" s="604"/>
      <c r="Q62" s="470"/>
      <c r="R62" s="604"/>
      <c r="S62" s="604"/>
      <c r="T62" s="470"/>
      <c r="U62" s="604"/>
      <c r="V62" s="604"/>
      <c r="W62" s="470"/>
    </row>
    <row r="63" spans="1:23" ht="15.6" hidden="1" x14ac:dyDescent="0.25">
      <c r="A63" s="605"/>
      <c r="B63" s="12"/>
      <c r="C63" s="12" t="s">
        <v>86</v>
      </c>
      <c r="D63" s="14" t="s">
        <v>544</v>
      </c>
      <c r="E63" s="10" t="s">
        <v>60</v>
      </c>
      <c r="F63" s="10"/>
      <c r="G63" s="10"/>
      <c r="H63" s="467">
        <f>F63*G63</f>
        <v>0</v>
      </c>
      <c r="I63" s="10"/>
      <c r="J63" s="10"/>
      <c r="K63" s="518">
        <f t="shared" ref="K63:K67" si="24">I63*J63</f>
        <v>0</v>
      </c>
      <c r="L63" s="604"/>
      <c r="M63" s="604"/>
      <c r="N63" s="470"/>
      <c r="O63" s="604"/>
      <c r="P63" s="604"/>
      <c r="Q63" s="470"/>
      <c r="R63" s="604"/>
      <c r="S63" s="604"/>
      <c r="T63" s="470"/>
      <c r="U63" s="604"/>
      <c r="V63" s="604"/>
      <c r="W63" s="470"/>
    </row>
    <row r="64" spans="1:23" ht="15.6" hidden="1" x14ac:dyDescent="0.25">
      <c r="A64" s="605"/>
      <c r="B64" s="12"/>
      <c r="C64" s="12" t="s">
        <v>89</v>
      </c>
      <c r="D64" s="14" t="s">
        <v>545</v>
      </c>
      <c r="E64" s="10" t="s">
        <v>60</v>
      </c>
      <c r="F64" s="10"/>
      <c r="G64" s="10"/>
      <c r="H64" s="467">
        <f>F64*G64</f>
        <v>0</v>
      </c>
      <c r="I64" s="10"/>
      <c r="J64" s="10"/>
      <c r="K64" s="518">
        <f t="shared" si="24"/>
        <v>0</v>
      </c>
      <c r="L64" s="604"/>
      <c r="M64" s="604"/>
      <c r="N64" s="470"/>
      <c r="O64" s="604"/>
      <c r="P64" s="604"/>
      <c r="Q64" s="470"/>
      <c r="R64" s="604"/>
      <c r="S64" s="604"/>
      <c r="T64" s="470"/>
      <c r="U64" s="604"/>
      <c r="V64" s="604"/>
      <c r="W64" s="470"/>
    </row>
    <row r="65" spans="1:23" ht="15.6" hidden="1" x14ac:dyDescent="0.25">
      <c r="A65" s="605"/>
      <c r="B65" s="12"/>
      <c r="C65" s="12" t="s">
        <v>17</v>
      </c>
      <c r="D65" s="14" t="s">
        <v>546</v>
      </c>
      <c r="E65" s="10" t="s">
        <v>60</v>
      </c>
      <c r="F65" s="10"/>
      <c r="G65" s="10"/>
      <c r="H65" s="467">
        <f>F65*G65</f>
        <v>0</v>
      </c>
      <c r="I65" s="10"/>
      <c r="J65" s="10"/>
      <c r="K65" s="518">
        <f t="shared" si="24"/>
        <v>0</v>
      </c>
      <c r="L65" s="604"/>
      <c r="M65" s="604"/>
      <c r="N65" s="470"/>
      <c r="O65" s="604"/>
      <c r="P65" s="604"/>
      <c r="Q65" s="470"/>
      <c r="R65" s="604"/>
      <c r="S65" s="604"/>
      <c r="T65" s="470"/>
      <c r="U65" s="604"/>
      <c r="V65" s="604"/>
      <c r="W65" s="470"/>
    </row>
    <row r="66" spans="1:23" ht="15.6" hidden="1" x14ac:dyDescent="0.25">
      <c r="A66" s="605"/>
      <c r="B66" s="12"/>
      <c r="C66" s="12" t="s">
        <v>18</v>
      </c>
      <c r="D66" s="14" t="s">
        <v>547</v>
      </c>
      <c r="E66" s="10" t="s">
        <v>60</v>
      </c>
      <c r="F66" s="10"/>
      <c r="G66" s="10"/>
      <c r="H66" s="467">
        <f>F66*G66</f>
        <v>0</v>
      </c>
      <c r="I66" s="10"/>
      <c r="J66" s="10"/>
      <c r="K66" s="518">
        <f t="shared" si="24"/>
        <v>0</v>
      </c>
      <c r="L66" s="604"/>
      <c r="M66" s="604"/>
      <c r="N66" s="470"/>
      <c r="O66" s="604"/>
      <c r="P66" s="604"/>
      <c r="Q66" s="470"/>
      <c r="R66" s="604"/>
      <c r="S66" s="604"/>
      <c r="T66" s="470"/>
      <c r="U66" s="604"/>
      <c r="V66" s="604"/>
      <c r="W66" s="470"/>
    </row>
    <row r="67" spans="1:23" ht="14.25" hidden="1" customHeight="1" x14ac:dyDescent="0.25">
      <c r="A67" s="605"/>
      <c r="B67" s="12"/>
      <c r="C67" s="12" t="s">
        <v>19</v>
      </c>
      <c r="D67" s="14" t="s">
        <v>5228</v>
      </c>
      <c r="E67" s="10" t="s">
        <v>60</v>
      </c>
      <c r="F67" s="10"/>
      <c r="G67" s="10"/>
      <c r="H67" s="467">
        <f>F67*G67</f>
        <v>0</v>
      </c>
      <c r="I67" s="10"/>
      <c r="J67" s="10"/>
      <c r="K67" s="518">
        <f t="shared" si="24"/>
        <v>0</v>
      </c>
      <c r="L67" s="604"/>
      <c r="M67" s="604"/>
      <c r="N67" s="470"/>
      <c r="O67" s="604"/>
      <c r="P67" s="604"/>
      <c r="Q67" s="470"/>
      <c r="R67" s="604"/>
      <c r="S67" s="604"/>
      <c r="T67" s="470"/>
      <c r="U67" s="604"/>
      <c r="V67" s="604"/>
      <c r="W67" s="470"/>
    </row>
    <row r="68" spans="1:23" ht="39.6" hidden="1" x14ac:dyDescent="0.25">
      <c r="A68" s="605" t="s">
        <v>549</v>
      </c>
      <c r="B68" s="12"/>
      <c r="C68" s="12"/>
      <c r="D68" s="607" t="s">
        <v>550</v>
      </c>
      <c r="E68" s="10"/>
      <c r="F68" s="10"/>
      <c r="G68" s="10"/>
      <c r="H68" s="467"/>
      <c r="I68" s="10"/>
      <c r="J68" s="10"/>
      <c r="K68" s="518"/>
      <c r="L68" s="604"/>
      <c r="M68" s="604"/>
      <c r="N68" s="470"/>
      <c r="O68" s="604"/>
      <c r="P68" s="604"/>
      <c r="Q68" s="470"/>
      <c r="R68" s="604"/>
      <c r="S68" s="604"/>
      <c r="T68" s="470"/>
      <c r="U68" s="604"/>
      <c r="V68" s="604"/>
      <c r="W68" s="470"/>
    </row>
    <row r="69" spans="1:23" ht="15.6" hidden="1" x14ac:dyDescent="0.25">
      <c r="A69" s="605"/>
      <c r="B69" s="12" t="s">
        <v>551</v>
      </c>
      <c r="C69" s="12"/>
      <c r="D69" s="14" t="s">
        <v>5230</v>
      </c>
      <c r="E69" s="10" t="s">
        <v>454</v>
      </c>
      <c r="F69" s="10"/>
      <c r="G69" s="10"/>
      <c r="H69" s="467">
        <f>F69*G69</f>
        <v>0</v>
      </c>
      <c r="I69" s="10"/>
      <c r="J69" s="10"/>
      <c r="K69" s="518">
        <f t="shared" ref="K69:K71" si="25">I69*J69</f>
        <v>0</v>
      </c>
      <c r="L69" s="604"/>
      <c r="M69" s="604"/>
      <c r="N69" s="470"/>
      <c r="O69" s="604"/>
      <c r="P69" s="604"/>
      <c r="Q69" s="470"/>
      <c r="R69" s="604"/>
      <c r="S69" s="604"/>
      <c r="T69" s="470"/>
      <c r="U69" s="604"/>
      <c r="V69" s="604"/>
      <c r="W69" s="470"/>
    </row>
    <row r="70" spans="1:23" ht="15.6" hidden="1" x14ac:dyDescent="0.25">
      <c r="A70" s="605"/>
      <c r="B70" s="12" t="s">
        <v>552</v>
      </c>
      <c r="C70" s="12"/>
      <c r="D70" s="14" t="s">
        <v>5231</v>
      </c>
      <c r="E70" s="10" t="s">
        <v>60</v>
      </c>
      <c r="F70" s="10"/>
      <c r="G70" s="10"/>
      <c r="H70" s="467">
        <f>F70*G70</f>
        <v>0</v>
      </c>
      <c r="I70" s="10"/>
      <c r="J70" s="10"/>
      <c r="K70" s="518">
        <f t="shared" si="25"/>
        <v>0</v>
      </c>
      <c r="L70" s="604"/>
      <c r="M70" s="604"/>
      <c r="N70" s="470"/>
      <c r="O70" s="604"/>
      <c r="P70" s="604"/>
      <c r="Q70" s="470"/>
      <c r="R70" s="604"/>
      <c r="S70" s="604"/>
      <c r="T70" s="470"/>
      <c r="U70" s="604"/>
      <c r="V70" s="604"/>
      <c r="W70" s="470"/>
    </row>
    <row r="71" spans="1:23" ht="15.6" hidden="1" x14ac:dyDescent="0.25">
      <c r="A71" s="605"/>
      <c r="B71" s="12" t="s">
        <v>553</v>
      </c>
      <c r="C71" s="12"/>
      <c r="D71" s="14" t="s">
        <v>5232</v>
      </c>
      <c r="E71" s="10" t="s">
        <v>60</v>
      </c>
      <c r="F71" s="10"/>
      <c r="G71" s="10"/>
      <c r="H71" s="467">
        <f>F71*G71</f>
        <v>0</v>
      </c>
      <c r="I71" s="10"/>
      <c r="J71" s="10"/>
      <c r="K71" s="518">
        <f t="shared" si="25"/>
        <v>0</v>
      </c>
      <c r="L71" s="604"/>
      <c r="M71" s="604"/>
      <c r="N71" s="470"/>
      <c r="O71" s="604"/>
      <c r="P71" s="604"/>
      <c r="Q71" s="470"/>
      <c r="R71" s="604"/>
      <c r="S71" s="604"/>
      <c r="T71" s="470"/>
      <c r="U71" s="604"/>
      <c r="V71" s="604"/>
      <c r="W71" s="470"/>
    </row>
    <row r="72" spans="1:23" ht="26.4" hidden="1" x14ac:dyDescent="0.25">
      <c r="A72" s="605" t="s">
        <v>554</v>
      </c>
      <c r="B72" s="12"/>
      <c r="C72" s="12"/>
      <c r="D72" s="607" t="s">
        <v>555</v>
      </c>
      <c r="E72" s="10"/>
      <c r="F72" s="10"/>
      <c r="G72" s="10"/>
      <c r="H72" s="467"/>
      <c r="I72" s="10"/>
      <c r="J72" s="10"/>
      <c r="K72" s="518"/>
      <c r="L72" s="604"/>
      <c r="M72" s="604"/>
      <c r="N72" s="470"/>
      <c r="O72" s="604"/>
      <c r="P72" s="604"/>
      <c r="Q72" s="470"/>
      <c r="R72" s="604"/>
      <c r="S72" s="604"/>
      <c r="T72" s="470"/>
      <c r="U72" s="604"/>
      <c r="V72" s="604"/>
      <c r="W72" s="470"/>
    </row>
    <row r="73" spans="1:23" ht="39.6" hidden="1" x14ac:dyDescent="0.25">
      <c r="A73" s="605"/>
      <c r="B73" s="12" t="s">
        <v>556</v>
      </c>
      <c r="C73" s="12"/>
      <c r="D73" s="610" t="s">
        <v>5233</v>
      </c>
      <c r="E73" s="10" t="s">
        <v>60</v>
      </c>
      <c r="F73" s="10"/>
      <c r="G73" s="10"/>
      <c r="H73" s="467">
        <f>F73*G73</f>
        <v>0</v>
      </c>
      <c r="I73" s="10"/>
      <c r="J73" s="10"/>
      <c r="K73" s="518">
        <f t="shared" ref="K73:K76" si="26">I73*J73</f>
        <v>0</v>
      </c>
      <c r="L73" s="604"/>
      <c r="M73" s="604"/>
      <c r="N73" s="470"/>
      <c r="O73" s="604"/>
      <c r="P73" s="604"/>
      <c r="Q73" s="470"/>
      <c r="R73" s="604"/>
      <c r="S73" s="604"/>
      <c r="T73" s="470"/>
      <c r="U73" s="604"/>
      <c r="V73" s="604"/>
      <c r="W73" s="470"/>
    </row>
    <row r="74" spans="1:23" ht="39.6" hidden="1" x14ac:dyDescent="0.25">
      <c r="A74" s="605"/>
      <c r="B74" s="12" t="s">
        <v>557</v>
      </c>
      <c r="C74" s="12"/>
      <c r="D74" s="14" t="s">
        <v>5234</v>
      </c>
      <c r="E74" s="10" t="s">
        <v>60</v>
      </c>
      <c r="F74" s="10"/>
      <c r="G74" s="10"/>
      <c r="H74" s="467">
        <f>F74*G74</f>
        <v>0</v>
      </c>
      <c r="I74" s="10"/>
      <c r="J74" s="10"/>
      <c r="K74" s="518">
        <f t="shared" si="26"/>
        <v>0</v>
      </c>
      <c r="L74" s="604"/>
      <c r="M74" s="604"/>
      <c r="N74" s="470"/>
      <c r="O74" s="604"/>
      <c r="P74" s="604"/>
      <c r="Q74" s="470"/>
      <c r="R74" s="604"/>
      <c r="S74" s="604"/>
      <c r="T74" s="470"/>
      <c r="U74" s="604"/>
      <c r="V74" s="604"/>
      <c r="W74" s="470"/>
    </row>
    <row r="75" spans="1:23" ht="39.6" hidden="1" x14ac:dyDescent="0.25">
      <c r="A75" s="605"/>
      <c r="B75" s="12" t="s">
        <v>558</v>
      </c>
      <c r="C75" s="12"/>
      <c r="D75" s="14" t="s">
        <v>5235</v>
      </c>
      <c r="E75" s="10" t="s">
        <v>60</v>
      </c>
      <c r="F75" s="10"/>
      <c r="G75" s="10"/>
      <c r="H75" s="467">
        <f>F75*G75</f>
        <v>0</v>
      </c>
      <c r="I75" s="10"/>
      <c r="J75" s="10"/>
      <c r="K75" s="518">
        <f t="shared" si="26"/>
        <v>0</v>
      </c>
      <c r="L75" s="604"/>
      <c r="M75" s="604"/>
      <c r="N75" s="470"/>
      <c r="O75" s="604"/>
      <c r="P75" s="604"/>
      <c r="Q75" s="470"/>
      <c r="R75" s="604"/>
      <c r="S75" s="604"/>
      <c r="T75" s="470"/>
      <c r="U75" s="604"/>
      <c r="V75" s="604"/>
      <c r="W75" s="470"/>
    </row>
    <row r="76" spans="1:23" hidden="1" x14ac:dyDescent="0.25">
      <c r="A76" s="605"/>
      <c r="B76" s="12" t="s">
        <v>559</v>
      </c>
      <c r="C76" s="12"/>
      <c r="D76" s="14" t="s">
        <v>5236</v>
      </c>
      <c r="E76" s="10" t="s">
        <v>560</v>
      </c>
      <c r="F76" s="10"/>
      <c r="G76" s="10"/>
      <c r="H76" s="467">
        <f>F76*G76</f>
        <v>0</v>
      </c>
      <c r="I76" s="10"/>
      <c r="J76" s="10"/>
      <c r="K76" s="518">
        <f t="shared" si="26"/>
        <v>0</v>
      </c>
      <c r="L76" s="604"/>
      <c r="M76" s="604"/>
      <c r="N76" s="470"/>
      <c r="O76" s="604"/>
      <c r="P76" s="604"/>
      <c r="Q76" s="470"/>
      <c r="R76" s="604"/>
      <c r="S76" s="604"/>
      <c r="T76" s="470"/>
      <c r="U76" s="604"/>
      <c r="V76" s="604"/>
      <c r="W76" s="470"/>
    </row>
    <row r="77" spans="1:23" ht="25.5" hidden="1" customHeight="1" x14ac:dyDescent="0.25">
      <c r="A77" s="605" t="s">
        <v>561</v>
      </c>
      <c r="B77" s="12"/>
      <c r="C77" s="12"/>
      <c r="D77" s="607" t="s">
        <v>562</v>
      </c>
      <c r="E77" s="10"/>
      <c r="F77" s="10"/>
      <c r="G77" s="10"/>
      <c r="H77" s="467"/>
      <c r="I77" s="10"/>
      <c r="J77" s="10"/>
      <c r="K77" s="518"/>
      <c r="L77" s="604"/>
      <c r="M77" s="604"/>
      <c r="N77" s="470"/>
      <c r="O77" s="604"/>
      <c r="P77" s="604"/>
      <c r="Q77" s="470"/>
      <c r="R77" s="604"/>
      <c r="S77" s="604"/>
      <c r="T77" s="470"/>
      <c r="U77" s="604"/>
      <c r="V77" s="604"/>
      <c r="W77" s="470"/>
    </row>
    <row r="78" spans="1:23" ht="26.4" hidden="1" x14ac:dyDescent="0.25">
      <c r="A78" s="605"/>
      <c r="B78" s="12" t="s">
        <v>563</v>
      </c>
      <c r="C78" s="12"/>
      <c r="D78" s="14" t="s">
        <v>564</v>
      </c>
      <c r="E78" s="10" t="s">
        <v>60</v>
      </c>
      <c r="F78" s="10"/>
      <c r="G78" s="10"/>
      <c r="H78" s="467">
        <f>F78*G78</f>
        <v>0</v>
      </c>
      <c r="I78" s="10"/>
      <c r="J78" s="10"/>
      <c r="K78" s="518">
        <f t="shared" ref="K78:K80" si="27">I78*J78</f>
        <v>0</v>
      </c>
      <c r="L78" s="604"/>
      <c r="M78" s="604"/>
      <c r="N78" s="470"/>
      <c r="O78" s="604"/>
      <c r="P78" s="604"/>
      <c r="Q78" s="470"/>
      <c r="R78" s="604"/>
      <c r="S78" s="604"/>
      <c r="T78" s="470"/>
      <c r="U78" s="604"/>
      <c r="V78" s="604"/>
      <c r="W78" s="470"/>
    </row>
    <row r="79" spans="1:23" ht="26.4" hidden="1" x14ac:dyDescent="0.25">
      <c r="A79" s="605"/>
      <c r="B79" s="12" t="s">
        <v>565</v>
      </c>
      <c r="C79" s="12"/>
      <c r="D79" s="14" t="s">
        <v>566</v>
      </c>
      <c r="E79" s="10" t="s">
        <v>60</v>
      </c>
      <c r="F79" s="10"/>
      <c r="G79" s="10"/>
      <c r="H79" s="467">
        <f>F79*G79</f>
        <v>0</v>
      </c>
      <c r="I79" s="10"/>
      <c r="J79" s="10"/>
      <c r="K79" s="518">
        <f t="shared" si="27"/>
        <v>0</v>
      </c>
      <c r="L79" s="604"/>
      <c r="M79" s="604"/>
      <c r="N79" s="470"/>
      <c r="O79" s="604"/>
      <c r="P79" s="604"/>
      <c r="Q79" s="470"/>
      <c r="R79" s="604"/>
      <c r="S79" s="604"/>
      <c r="T79" s="470"/>
      <c r="U79" s="604"/>
      <c r="V79" s="604"/>
      <c r="W79" s="470"/>
    </row>
    <row r="80" spans="1:23" ht="26.4" hidden="1" x14ac:dyDescent="0.25">
      <c r="A80" s="605"/>
      <c r="B80" s="12" t="s">
        <v>567</v>
      </c>
      <c r="C80" s="12"/>
      <c r="D80" s="14" t="s">
        <v>568</v>
      </c>
      <c r="E80" s="10" t="s">
        <v>60</v>
      </c>
      <c r="F80" s="10"/>
      <c r="G80" s="10"/>
      <c r="H80" s="467">
        <f>F80*G80</f>
        <v>0</v>
      </c>
      <c r="I80" s="10"/>
      <c r="J80" s="10"/>
      <c r="K80" s="518">
        <f t="shared" si="27"/>
        <v>0</v>
      </c>
      <c r="L80" s="604"/>
      <c r="M80" s="604"/>
      <c r="N80" s="470"/>
      <c r="O80" s="604"/>
      <c r="P80" s="604"/>
      <c r="Q80" s="470"/>
      <c r="R80" s="604"/>
      <c r="S80" s="604"/>
      <c r="T80" s="470"/>
      <c r="U80" s="604"/>
      <c r="V80" s="604"/>
      <c r="W80" s="470"/>
    </row>
    <row r="81" spans="1:23" hidden="1" x14ac:dyDescent="0.25">
      <c r="A81" s="605" t="s">
        <v>569</v>
      </c>
      <c r="B81" s="12"/>
      <c r="C81" s="12"/>
      <c r="D81" s="607" t="s">
        <v>570</v>
      </c>
      <c r="E81" s="10"/>
      <c r="F81" s="10"/>
      <c r="G81" s="10"/>
      <c r="H81" s="467"/>
      <c r="I81" s="10"/>
      <c r="J81" s="10"/>
      <c r="K81" s="518"/>
      <c r="L81" s="604"/>
      <c r="M81" s="604"/>
      <c r="N81" s="470"/>
      <c r="O81" s="604"/>
      <c r="P81" s="604"/>
      <c r="Q81" s="470"/>
      <c r="R81" s="604"/>
      <c r="S81" s="604"/>
      <c r="T81" s="470"/>
      <c r="U81" s="604"/>
      <c r="V81" s="604"/>
      <c r="W81" s="470"/>
    </row>
    <row r="82" spans="1:23" ht="15.6" hidden="1" x14ac:dyDescent="0.25">
      <c r="A82" s="605"/>
      <c r="B82" s="12" t="s">
        <v>571</v>
      </c>
      <c r="C82" s="12"/>
      <c r="D82" s="14" t="s">
        <v>572</v>
      </c>
      <c r="E82" s="10" t="s">
        <v>60</v>
      </c>
      <c r="F82" s="10"/>
      <c r="G82" s="10"/>
      <c r="H82" s="467">
        <f>F82*G82</f>
        <v>0</v>
      </c>
      <c r="I82" s="10"/>
      <c r="J82" s="10"/>
      <c r="K82" s="518">
        <f t="shared" ref="K82:K84" si="28">I82*J82</f>
        <v>0</v>
      </c>
      <c r="L82" s="604"/>
      <c r="M82" s="604"/>
      <c r="N82" s="470"/>
      <c r="O82" s="604"/>
      <c r="P82" s="604"/>
      <c r="Q82" s="470"/>
      <c r="R82" s="604"/>
      <c r="S82" s="604"/>
      <c r="T82" s="470"/>
      <c r="U82" s="604"/>
      <c r="V82" s="604"/>
      <c r="W82" s="470"/>
    </row>
    <row r="83" spans="1:23" ht="15.6" hidden="1" x14ac:dyDescent="0.25">
      <c r="A83" s="605"/>
      <c r="B83" s="12" t="s">
        <v>573</v>
      </c>
      <c r="C83" s="12"/>
      <c r="D83" s="14" t="s">
        <v>574</v>
      </c>
      <c r="E83" s="10" t="s">
        <v>60</v>
      </c>
      <c r="F83" s="10"/>
      <c r="G83" s="10"/>
      <c r="H83" s="467">
        <f>F83*G83</f>
        <v>0</v>
      </c>
      <c r="I83" s="10"/>
      <c r="J83" s="10"/>
      <c r="K83" s="518">
        <f t="shared" si="28"/>
        <v>0</v>
      </c>
      <c r="L83" s="604"/>
      <c r="M83" s="604"/>
      <c r="N83" s="470"/>
      <c r="O83" s="604"/>
      <c r="P83" s="604"/>
      <c r="Q83" s="470"/>
      <c r="R83" s="604"/>
      <c r="S83" s="604"/>
      <c r="T83" s="470"/>
      <c r="U83" s="604"/>
      <c r="V83" s="604"/>
      <c r="W83" s="470"/>
    </row>
    <row r="84" spans="1:23" ht="39.6" hidden="1" x14ac:dyDescent="0.25">
      <c r="A84" s="605" t="s">
        <v>575</v>
      </c>
      <c r="B84" s="12"/>
      <c r="C84" s="12"/>
      <c r="D84" s="607" t="s">
        <v>5237</v>
      </c>
      <c r="E84" s="10" t="s">
        <v>0</v>
      </c>
      <c r="F84" s="10"/>
      <c r="G84" s="10"/>
      <c r="H84" s="467">
        <f>F84*G84</f>
        <v>0</v>
      </c>
      <c r="I84" s="10"/>
      <c r="J84" s="10"/>
      <c r="K84" s="518">
        <f t="shared" si="28"/>
        <v>0</v>
      </c>
      <c r="L84" s="604"/>
      <c r="M84" s="604"/>
      <c r="N84" s="470"/>
      <c r="O84" s="604"/>
      <c r="P84" s="604"/>
      <c r="Q84" s="470"/>
      <c r="R84" s="604"/>
      <c r="S84" s="604"/>
      <c r="T84" s="470"/>
      <c r="U84" s="604"/>
      <c r="V84" s="604"/>
      <c r="W84" s="470"/>
    </row>
    <row r="85" spans="1:23" ht="26.4" hidden="1" x14ac:dyDescent="0.25">
      <c r="A85" s="605" t="s">
        <v>576</v>
      </c>
      <c r="B85" s="12"/>
      <c r="C85" s="12"/>
      <c r="D85" s="625" t="s">
        <v>577</v>
      </c>
      <c r="E85" s="10"/>
      <c r="F85" s="10"/>
      <c r="G85" s="10"/>
      <c r="H85" s="467"/>
      <c r="I85" s="10"/>
      <c r="J85" s="10"/>
      <c r="K85" s="518"/>
      <c r="L85" s="604"/>
      <c r="M85" s="604"/>
      <c r="N85" s="470"/>
      <c r="O85" s="604"/>
      <c r="P85" s="604"/>
      <c r="Q85" s="470"/>
      <c r="R85" s="604"/>
      <c r="S85" s="604"/>
      <c r="T85" s="470"/>
      <c r="U85" s="604"/>
      <c r="V85" s="604"/>
      <c r="W85" s="470"/>
    </row>
    <row r="86" spans="1:23" ht="39.6" hidden="1" x14ac:dyDescent="0.25">
      <c r="A86" s="605"/>
      <c r="B86" s="12" t="s">
        <v>578</v>
      </c>
      <c r="C86" s="12"/>
      <c r="D86" s="14" t="s">
        <v>579</v>
      </c>
      <c r="E86" s="10" t="s">
        <v>60</v>
      </c>
      <c r="F86" s="10"/>
      <c r="G86" s="10"/>
      <c r="H86" s="467">
        <f>F86*G86</f>
        <v>0</v>
      </c>
      <c r="I86" s="10"/>
      <c r="J86" s="10"/>
      <c r="K86" s="518">
        <f t="shared" ref="K86:K87" si="29">I86*J86</f>
        <v>0</v>
      </c>
      <c r="L86" s="604"/>
      <c r="M86" s="604"/>
      <c r="N86" s="470"/>
      <c r="O86" s="604"/>
      <c r="P86" s="604"/>
      <c r="Q86" s="470"/>
      <c r="R86" s="604"/>
      <c r="S86" s="604"/>
      <c r="T86" s="470"/>
      <c r="U86" s="604"/>
      <c r="V86" s="604"/>
      <c r="W86" s="470"/>
    </row>
    <row r="87" spans="1:23" ht="26.4" hidden="1" x14ac:dyDescent="0.25">
      <c r="A87" s="605"/>
      <c r="B87" s="12" t="s">
        <v>580</v>
      </c>
      <c r="C87" s="12"/>
      <c r="D87" s="14" t="s">
        <v>581</v>
      </c>
      <c r="E87" s="10" t="s">
        <v>60</v>
      </c>
      <c r="F87" s="10"/>
      <c r="G87" s="10"/>
      <c r="H87" s="467">
        <f>F87*G87</f>
        <v>0</v>
      </c>
      <c r="I87" s="10"/>
      <c r="J87" s="10"/>
      <c r="K87" s="518">
        <f t="shared" si="29"/>
        <v>0</v>
      </c>
      <c r="L87" s="604"/>
      <c r="M87" s="604"/>
      <c r="N87" s="470"/>
      <c r="O87" s="604"/>
      <c r="P87" s="604"/>
      <c r="Q87" s="470"/>
      <c r="R87" s="604"/>
      <c r="S87" s="604"/>
      <c r="T87" s="470"/>
      <c r="U87" s="604"/>
      <c r="V87" s="604"/>
      <c r="W87" s="470"/>
    </row>
    <row r="88" spans="1:23" hidden="1" x14ac:dyDescent="0.25">
      <c r="A88" s="605" t="s">
        <v>582</v>
      </c>
      <c r="B88" s="12"/>
      <c r="C88" s="12"/>
      <c r="D88" s="625" t="s">
        <v>583</v>
      </c>
      <c r="E88" s="10"/>
      <c r="F88" s="10"/>
      <c r="G88" s="10"/>
      <c r="H88" s="467"/>
      <c r="I88" s="10"/>
      <c r="J88" s="10"/>
      <c r="K88" s="518"/>
      <c r="L88" s="604"/>
      <c r="M88" s="604"/>
      <c r="N88" s="470"/>
      <c r="O88" s="604"/>
      <c r="P88" s="604"/>
      <c r="Q88" s="470"/>
      <c r="R88" s="604"/>
      <c r="S88" s="604"/>
      <c r="T88" s="470"/>
      <c r="U88" s="604"/>
      <c r="V88" s="604"/>
      <c r="W88" s="470"/>
    </row>
    <row r="89" spans="1:23" ht="26.4" hidden="1" x14ac:dyDescent="0.25">
      <c r="A89" s="605"/>
      <c r="B89" s="12" t="s">
        <v>584</v>
      </c>
      <c r="C89" s="12"/>
      <c r="D89" s="14" t="s">
        <v>585</v>
      </c>
      <c r="E89" s="10" t="s">
        <v>454</v>
      </c>
      <c r="F89" s="10"/>
      <c r="G89" s="10"/>
      <c r="H89" s="467">
        <f>F89*G89</f>
        <v>0</v>
      </c>
      <c r="I89" s="10"/>
      <c r="J89" s="10"/>
      <c r="K89" s="518">
        <f t="shared" ref="K89:K90" si="30">I89*J89</f>
        <v>0</v>
      </c>
      <c r="L89" s="604"/>
      <c r="M89" s="604"/>
      <c r="N89" s="470"/>
      <c r="O89" s="604"/>
      <c r="P89" s="604"/>
      <c r="Q89" s="470"/>
      <c r="R89" s="604"/>
      <c r="S89" s="604"/>
      <c r="T89" s="470"/>
      <c r="U89" s="604"/>
      <c r="V89" s="604"/>
      <c r="W89" s="470"/>
    </row>
    <row r="90" spans="1:23" ht="38.25" hidden="1" customHeight="1" x14ac:dyDescent="0.25">
      <c r="A90" s="605"/>
      <c r="B90" s="12" t="s">
        <v>586</v>
      </c>
      <c r="C90" s="12"/>
      <c r="D90" s="14" t="s">
        <v>5238</v>
      </c>
      <c r="E90" s="10" t="s">
        <v>0</v>
      </c>
      <c r="F90" s="10"/>
      <c r="G90" s="10"/>
      <c r="H90" s="467">
        <f>F90*G90</f>
        <v>0</v>
      </c>
      <c r="I90" s="10"/>
      <c r="J90" s="10"/>
      <c r="K90" s="518">
        <f t="shared" si="30"/>
        <v>0</v>
      </c>
      <c r="L90" s="604"/>
      <c r="M90" s="604"/>
      <c r="N90" s="470"/>
      <c r="O90" s="604"/>
      <c r="P90" s="604"/>
      <c r="Q90" s="470"/>
      <c r="R90" s="604"/>
      <c r="S90" s="604"/>
      <c r="T90" s="470"/>
      <c r="U90" s="604"/>
      <c r="V90" s="604"/>
      <c r="W90" s="470"/>
    </row>
    <row r="91" spans="1:23" x14ac:dyDescent="0.25">
      <c r="A91" s="605" t="s">
        <v>587</v>
      </c>
      <c r="B91" s="12"/>
      <c r="C91" s="12"/>
      <c r="D91" s="607" t="s">
        <v>588</v>
      </c>
      <c r="E91" s="10"/>
      <c r="F91" s="10"/>
      <c r="G91" s="10"/>
      <c r="H91" s="467"/>
      <c r="I91" s="10"/>
      <c r="J91" s="10"/>
      <c r="K91" s="518"/>
      <c r="L91" s="604"/>
      <c r="M91" s="604"/>
      <c r="N91" s="470"/>
      <c r="O91" s="604"/>
      <c r="P91" s="604"/>
      <c r="Q91" s="470"/>
      <c r="R91" s="604"/>
      <c r="S91" s="604"/>
      <c r="T91" s="470"/>
      <c r="U91" s="604"/>
      <c r="V91" s="604"/>
      <c r="W91" s="470"/>
    </row>
    <row r="92" spans="1:23" x14ac:dyDescent="0.25">
      <c r="A92" s="605"/>
      <c r="B92" s="12" t="s">
        <v>589</v>
      </c>
      <c r="C92" s="12"/>
      <c r="D92" s="14" t="s">
        <v>590</v>
      </c>
      <c r="E92" s="10" t="s">
        <v>41</v>
      </c>
      <c r="F92" s="10" t="s">
        <v>42</v>
      </c>
      <c r="G92" s="79" t="s">
        <v>43</v>
      </c>
      <c r="H92" s="467">
        <v>20000</v>
      </c>
      <c r="I92" s="10">
        <v>1</v>
      </c>
      <c r="J92" s="511"/>
      <c r="K92" s="518">
        <f>+I92*J92</f>
        <v>0</v>
      </c>
      <c r="L92" s="604"/>
      <c r="M92" s="469"/>
      <c r="N92" s="470"/>
      <c r="O92" s="604"/>
      <c r="P92" s="469"/>
      <c r="Q92" s="470"/>
      <c r="R92" s="604"/>
      <c r="S92" s="469"/>
      <c r="T92" s="470"/>
      <c r="U92" s="604"/>
      <c r="V92" s="469"/>
      <c r="W92" s="470"/>
    </row>
    <row r="93" spans="1:23" x14ac:dyDescent="0.25">
      <c r="A93" s="605"/>
      <c r="B93" s="12" t="s">
        <v>591</v>
      </c>
      <c r="C93" s="12"/>
      <c r="D93" s="14" t="s">
        <v>592</v>
      </c>
      <c r="E93" s="10" t="s">
        <v>41</v>
      </c>
      <c r="F93" s="10" t="s">
        <v>42</v>
      </c>
      <c r="G93" s="79" t="s">
        <v>43</v>
      </c>
      <c r="H93" s="467">
        <v>20000</v>
      </c>
      <c r="I93" s="10">
        <v>1</v>
      </c>
      <c r="J93" s="511"/>
      <c r="K93" s="518">
        <f>+I93*J93</f>
        <v>0</v>
      </c>
      <c r="L93" s="604"/>
      <c r="M93" s="469"/>
      <c r="N93" s="470"/>
      <c r="O93" s="604"/>
      <c r="P93" s="469"/>
      <c r="Q93" s="470"/>
      <c r="R93" s="604"/>
      <c r="S93" s="469"/>
      <c r="T93" s="470"/>
      <c r="U93" s="604"/>
      <c r="V93" s="469"/>
      <c r="W93" s="470"/>
    </row>
    <row r="94" spans="1:23" ht="38.25" hidden="1" customHeight="1" x14ac:dyDescent="0.25">
      <c r="A94" s="605" t="s">
        <v>593</v>
      </c>
      <c r="B94" s="12"/>
      <c r="C94" s="12"/>
      <c r="D94" s="607" t="s">
        <v>5239</v>
      </c>
      <c r="E94" s="10"/>
      <c r="F94" s="10"/>
      <c r="G94" s="10"/>
      <c r="H94" s="467"/>
      <c r="I94" s="10"/>
      <c r="J94" s="10"/>
      <c r="K94" s="518"/>
      <c r="L94" s="604"/>
      <c r="M94" s="604"/>
      <c r="N94" s="470"/>
      <c r="O94" s="604"/>
      <c r="P94" s="604"/>
      <c r="Q94" s="470"/>
      <c r="R94" s="604"/>
      <c r="S94" s="604"/>
      <c r="T94" s="470"/>
      <c r="U94" s="604"/>
      <c r="V94" s="604"/>
      <c r="W94" s="470"/>
    </row>
    <row r="95" spans="1:23" hidden="1" x14ac:dyDescent="0.25">
      <c r="A95" s="605"/>
      <c r="B95" s="12" t="s">
        <v>594</v>
      </c>
      <c r="C95" s="12"/>
      <c r="D95" s="14" t="s">
        <v>595</v>
      </c>
      <c r="E95" s="10" t="s">
        <v>41</v>
      </c>
      <c r="F95" s="10" t="s">
        <v>42</v>
      </c>
      <c r="G95" s="79" t="s">
        <v>43</v>
      </c>
      <c r="H95" s="467"/>
      <c r="I95" s="10" t="s">
        <v>42</v>
      </c>
      <c r="J95" s="468" t="s">
        <v>43</v>
      </c>
      <c r="K95" s="518"/>
      <c r="L95" s="604"/>
      <c r="M95" s="469"/>
      <c r="N95" s="470"/>
      <c r="O95" s="604"/>
      <c r="P95" s="469"/>
      <c r="Q95" s="470"/>
      <c r="R95" s="604"/>
      <c r="S95" s="469"/>
      <c r="T95" s="470"/>
      <c r="U95" s="604"/>
      <c r="V95" s="469"/>
      <c r="W95" s="470"/>
    </row>
    <row r="96" spans="1:23" hidden="1" x14ac:dyDescent="0.25">
      <c r="A96" s="605"/>
      <c r="B96" s="12" t="s">
        <v>596</v>
      </c>
      <c r="C96" s="12"/>
      <c r="D96" s="14" t="s">
        <v>597</v>
      </c>
      <c r="E96" s="10" t="s">
        <v>598</v>
      </c>
      <c r="F96" s="10"/>
      <c r="G96" s="10"/>
      <c r="H96" s="467">
        <f>F96*G96</f>
        <v>0</v>
      </c>
      <c r="I96" s="10"/>
      <c r="J96" s="10"/>
      <c r="K96" s="518">
        <f t="shared" ref="K96" si="31">I96*J96</f>
        <v>0</v>
      </c>
      <c r="L96" s="604"/>
      <c r="M96" s="604"/>
      <c r="N96" s="470"/>
      <c r="O96" s="604"/>
      <c r="P96" s="604"/>
      <c r="Q96" s="470"/>
      <c r="R96" s="604"/>
      <c r="S96" s="604"/>
      <c r="T96" s="470"/>
      <c r="U96" s="604"/>
      <c r="V96" s="604"/>
      <c r="W96" s="470"/>
    </row>
    <row r="97" spans="1:23" hidden="1" x14ac:dyDescent="0.25">
      <c r="A97" s="605"/>
      <c r="B97" s="12" t="s">
        <v>599</v>
      </c>
      <c r="C97" s="12"/>
      <c r="D97" s="14" t="s">
        <v>600</v>
      </c>
      <c r="E97" s="10" t="s">
        <v>41</v>
      </c>
      <c r="F97" s="10" t="s">
        <v>42</v>
      </c>
      <c r="G97" s="79" t="s">
        <v>43</v>
      </c>
      <c r="H97" s="467"/>
      <c r="I97" s="10" t="s">
        <v>42</v>
      </c>
      <c r="J97" s="468" t="s">
        <v>43</v>
      </c>
      <c r="K97" s="518"/>
      <c r="L97" s="604"/>
      <c r="M97" s="469"/>
      <c r="N97" s="470"/>
      <c r="O97" s="604"/>
      <c r="P97" s="469"/>
      <c r="Q97" s="470"/>
      <c r="R97" s="604"/>
      <c r="S97" s="469"/>
      <c r="T97" s="470"/>
      <c r="U97" s="604"/>
      <c r="V97" s="469"/>
      <c r="W97" s="470"/>
    </row>
    <row r="98" spans="1:23" ht="26.4" hidden="1" x14ac:dyDescent="0.25">
      <c r="A98" s="605" t="s">
        <v>601</v>
      </c>
      <c r="B98" s="12"/>
      <c r="C98" s="12"/>
      <c r="D98" s="607" t="s">
        <v>602</v>
      </c>
      <c r="E98" s="10"/>
      <c r="F98" s="10"/>
      <c r="G98" s="10"/>
      <c r="H98" s="467"/>
      <c r="I98" s="10"/>
      <c r="J98" s="10"/>
      <c r="K98" s="518"/>
      <c r="L98" s="604"/>
      <c r="M98" s="604"/>
      <c r="N98" s="470"/>
      <c r="O98" s="604"/>
      <c r="P98" s="604"/>
      <c r="Q98" s="470"/>
      <c r="R98" s="604"/>
      <c r="S98" s="604"/>
      <c r="T98" s="470"/>
      <c r="U98" s="604"/>
      <c r="V98" s="604"/>
      <c r="W98" s="470"/>
    </row>
    <row r="99" spans="1:23" ht="26.4" hidden="1" x14ac:dyDescent="0.25">
      <c r="A99" s="605"/>
      <c r="B99" s="12" t="s">
        <v>603</v>
      </c>
      <c r="C99" s="12"/>
      <c r="D99" s="14" t="s">
        <v>5240</v>
      </c>
      <c r="E99" s="10" t="s">
        <v>604</v>
      </c>
      <c r="F99" s="10"/>
      <c r="G99" s="10"/>
      <c r="H99" s="467">
        <f>F99*G99</f>
        <v>0</v>
      </c>
      <c r="I99" s="10"/>
      <c r="J99" s="10"/>
      <c r="K99" s="518">
        <f t="shared" ref="K99:K100" si="32">I99*J99</f>
        <v>0</v>
      </c>
      <c r="L99" s="604"/>
      <c r="M99" s="604"/>
      <c r="N99" s="470"/>
      <c r="O99" s="604"/>
      <c r="P99" s="604"/>
      <c r="Q99" s="470"/>
      <c r="R99" s="604"/>
      <c r="S99" s="604"/>
      <c r="T99" s="470"/>
      <c r="U99" s="604"/>
      <c r="V99" s="604"/>
      <c r="W99" s="470"/>
    </row>
    <row r="100" spans="1:23" ht="26.4" hidden="1" x14ac:dyDescent="0.25">
      <c r="A100" s="605"/>
      <c r="B100" s="12" t="s">
        <v>605</v>
      </c>
      <c r="C100" s="12"/>
      <c r="D100" s="14" t="s">
        <v>5241</v>
      </c>
      <c r="E100" s="10" t="s">
        <v>604</v>
      </c>
      <c r="F100" s="10"/>
      <c r="G100" s="10"/>
      <c r="H100" s="467">
        <f>F100*G100</f>
        <v>0</v>
      </c>
      <c r="I100" s="10"/>
      <c r="J100" s="10"/>
      <c r="K100" s="518">
        <f t="shared" si="32"/>
        <v>0</v>
      </c>
      <c r="L100" s="604"/>
      <c r="M100" s="604"/>
      <c r="N100" s="470"/>
      <c r="O100" s="604"/>
      <c r="P100" s="604"/>
      <c r="Q100" s="470"/>
      <c r="R100" s="604"/>
      <c r="S100" s="604"/>
      <c r="T100" s="470"/>
      <c r="U100" s="604"/>
      <c r="V100" s="604"/>
      <c r="W100" s="470"/>
    </row>
    <row r="101" spans="1:23" ht="26.4" hidden="1" x14ac:dyDescent="0.25">
      <c r="A101" s="605" t="s">
        <v>606</v>
      </c>
      <c r="B101" s="12"/>
      <c r="C101" s="12"/>
      <c r="D101" s="625" t="s">
        <v>607</v>
      </c>
      <c r="E101" s="10"/>
      <c r="F101" s="10"/>
      <c r="G101" s="10"/>
      <c r="H101" s="467"/>
      <c r="I101" s="10"/>
      <c r="J101" s="10"/>
      <c r="K101" s="518"/>
      <c r="L101" s="604"/>
      <c r="M101" s="604"/>
      <c r="N101" s="470"/>
      <c r="O101" s="604"/>
      <c r="P101" s="604"/>
      <c r="Q101" s="470"/>
      <c r="R101" s="604"/>
      <c r="S101" s="604"/>
      <c r="T101" s="470"/>
      <c r="U101" s="604"/>
      <c r="V101" s="604"/>
      <c r="W101" s="470"/>
    </row>
    <row r="102" spans="1:23" ht="28.2" hidden="1" x14ac:dyDescent="0.25">
      <c r="A102" s="605"/>
      <c r="B102" s="12" t="s">
        <v>608</v>
      </c>
      <c r="C102" s="12"/>
      <c r="D102" s="14" t="s">
        <v>5242</v>
      </c>
      <c r="E102" s="10"/>
      <c r="F102" s="10"/>
      <c r="G102" s="10"/>
      <c r="H102" s="467"/>
      <c r="I102" s="10"/>
      <c r="J102" s="10"/>
      <c r="K102" s="518"/>
      <c r="L102" s="604"/>
      <c r="M102" s="604"/>
      <c r="N102" s="470"/>
      <c r="O102" s="604"/>
      <c r="P102" s="604"/>
      <c r="Q102" s="470"/>
      <c r="R102" s="604"/>
      <c r="S102" s="604"/>
      <c r="T102" s="470"/>
      <c r="U102" s="604"/>
      <c r="V102" s="604"/>
      <c r="W102" s="470"/>
    </row>
    <row r="103" spans="1:23" ht="26.4" hidden="1" x14ac:dyDescent="0.25">
      <c r="A103" s="605"/>
      <c r="B103" s="12"/>
      <c r="C103" s="12" t="s">
        <v>86</v>
      </c>
      <c r="D103" s="14" t="s">
        <v>5243</v>
      </c>
      <c r="E103" s="15" t="s">
        <v>351</v>
      </c>
      <c r="F103" s="10"/>
      <c r="G103" s="10"/>
      <c r="H103" s="467">
        <f>F103*G103</f>
        <v>0</v>
      </c>
      <c r="I103" s="10"/>
      <c r="J103" s="10"/>
      <c r="K103" s="518">
        <f t="shared" ref="K103:K105" si="33">I103*J103</f>
        <v>0</v>
      </c>
      <c r="L103" s="604"/>
      <c r="M103" s="604"/>
      <c r="N103" s="470"/>
      <c r="O103" s="604"/>
      <c r="P103" s="604"/>
      <c r="Q103" s="470"/>
      <c r="R103" s="604"/>
      <c r="S103" s="604"/>
      <c r="T103" s="470"/>
      <c r="U103" s="604"/>
      <c r="V103" s="604"/>
      <c r="W103" s="470"/>
    </row>
    <row r="104" spans="1:23" ht="26.4" hidden="1" x14ac:dyDescent="0.25">
      <c r="A104" s="605"/>
      <c r="B104" s="12"/>
      <c r="C104" s="12" t="s">
        <v>89</v>
      </c>
      <c r="D104" s="14" t="s">
        <v>5243</v>
      </c>
      <c r="E104" s="15" t="s">
        <v>351</v>
      </c>
      <c r="F104" s="10"/>
      <c r="G104" s="10"/>
      <c r="H104" s="467">
        <f>F104*G104</f>
        <v>0</v>
      </c>
      <c r="I104" s="10"/>
      <c r="J104" s="10"/>
      <c r="K104" s="518">
        <f t="shared" si="33"/>
        <v>0</v>
      </c>
      <c r="L104" s="604"/>
      <c r="M104" s="604"/>
      <c r="N104" s="470"/>
      <c r="O104" s="604"/>
      <c r="P104" s="604"/>
      <c r="Q104" s="470"/>
      <c r="R104" s="604"/>
      <c r="S104" s="604"/>
      <c r="T104" s="470"/>
      <c r="U104" s="604"/>
      <c r="V104" s="604"/>
      <c r="W104" s="470"/>
    </row>
    <row r="105" spans="1:23" ht="26.4" hidden="1" x14ac:dyDescent="0.25">
      <c r="A105" s="605"/>
      <c r="B105" s="12"/>
      <c r="C105" s="12" t="s">
        <v>17</v>
      </c>
      <c r="D105" s="14" t="s">
        <v>5244</v>
      </c>
      <c r="E105" s="15" t="s">
        <v>351</v>
      </c>
      <c r="F105" s="10"/>
      <c r="G105" s="10"/>
      <c r="H105" s="467">
        <f>F105*G105</f>
        <v>0</v>
      </c>
      <c r="I105" s="10"/>
      <c r="J105" s="10"/>
      <c r="K105" s="518">
        <f t="shared" si="33"/>
        <v>0</v>
      </c>
      <c r="L105" s="604"/>
      <c r="M105" s="604"/>
      <c r="N105" s="470"/>
      <c r="O105" s="604"/>
      <c r="P105" s="604"/>
      <c r="Q105" s="470"/>
      <c r="R105" s="604"/>
      <c r="S105" s="604"/>
      <c r="T105" s="470"/>
      <c r="U105" s="604"/>
      <c r="V105" s="604"/>
      <c r="W105" s="470"/>
    </row>
    <row r="106" spans="1:23" ht="41.4" hidden="1" x14ac:dyDescent="0.25">
      <c r="A106" s="605"/>
      <c r="B106" s="12" t="s">
        <v>609</v>
      </c>
      <c r="C106" s="12"/>
      <c r="D106" s="14" t="s">
        <v>5245</v>
      </c>
      <c r="E106" s="10"/>
      <c r="F106" s="10"/>
      <c r="G106" s="10"/>
      <c r="H106" s="467"/>
      <c r="I106" s="10"/>
      <c r="J106" s="10"/>
      <c r="K106" s="518"/>
      <c r="L106" s="604"/>
      <c r="M106" s="604"/>
      <c r="N106" s="470"/>
      <c r="O106" s="604"/>
      <c r="P106" s="604"/>
      <c r="Q106" s="470"/>
      <c r="R106" s="604"/>
      <c r="S106" s="604"/>
      <c r="T106" s="470"/>
      <c r="U106" s="604"/>
      <c r="V106" s="604"/>
      <c r="W106" s="470"/>
    </row>
    <row r="107" spans="1:23" ht="26.4" hidden="1" x14ac:dyDescent="0.25">
      <c r="A107" s="605"/>
      <c r="B107" s="12"/>
      <c r="C107" s="12" t="s">
        <v>86</v>
      </c>
      <c r="D107" s="14" t="s">
        <v>5246</v>
      </c>
      <c r="E107" s="10" t="s">
        <v>0</v>
      </c>
      <c r="F107" s="10"/>
      <c r="G107" s="10"/>
      <c r="H107" s="467">
        <f>F107*G107</f>
        <v>0</v>
      </c>
      <c r="I107" s="10"/>
      <c r="J107" s="10"/>
      <c r="K107" s="518">
        <f t="shared" ref="K107:K109" si="34">I107*J107</f>
        <v>0</v>
      </c>
      <c r="L107" s="604"/>
      <c r="M107" s="604"/>
      <c r="N107" s="470"/>
      <c r="O107" s="604"/>
      <c r="P107" s="604"/>
      <c r="Q107" s="470"/>
      <c r="R107" s="604"/>
      <c r="S107" s="604"/>
      <c r="T107" s="470"/>
      <c r="U107" s="604"/>
      <c r="V107" s="604"/>
      <c r="W107" s="470"/>
    </row>
    <row r="108" spans="1:23" ht="26.4" hidden="1" x14ac:dyDescent="0.25">
      <c r="A108" s="605"/>
      <c r="B108" s="12"/>
      <c r="C108" s="12" t="s">
        <v>89</v>
      </c>
      <c r="D108" s="14" t="s">
        <v>5246</v>
      </c>
      <c r="E108" s="10" t="s">
        <v>0</v>
      </c>
      <c r="F108" s="10"/>
      <c r="G108" s="10"/>
      <c r="H108" s="467">
        <f>F108*G108</f>
        <v>0</v>
      </c>
      <c r="I108" s="10"/>
      <c r="J108" s="10"/>
      <c r="K108" s="518">
        <f t="shared" si="34"/>
        <v>0</v>
      </c>
      <c r="L108" s="604"/>
      <c r="M108" s="604"/>
      <c r="N108" s="470"/>
      <c r="O108" s="604"/>
      <c r="P108" s="604"/>
      <c r="Q108" s="470"/>
      <c r="R108" s="604"/>
      <c r="S108" s="604"/>
      <c r="T108" s="470"/>
      <c r="U108" s="604"/>
      <c r="V108" s="604"/>
      <c r="W108" s="470"/>
    </row>
    <row r="109" spans="1:23" ht="26.4" hidden="1" x14ac:dyDescent="0.25">
      <c r="A109" s="605"/>
      <c r="B109" s="12"/>
      <c r="C109" s="12" t="s">
        <v>17</v>
      </c>
      <c r="D109" s="14" t="s">
        <v>5247</v>
      </c>
      <c r="E109" s="10" t="s">
        <v>0</v>
      </c>
      <c r="F109" s="10"/>
      <c r="G109" s="10"/>
      <c r="H109" s="467">
        <f>F109*G109</f>
        <v>0</v>
      </c>
      <c r="I109" s="10"/>
      <c r="J109" s="10"/>
      <c r="K109" s="518">
        <f t="shared" si="34"/>
        <v>0</v>
      </c>
      <c r="L109" s="604"/>
      <c r="M109" s="604"/>
      <c r="N109" s="470"/>
      <c r="O109" s="604"/>
      <c r="P109" s="604"/>
      <c r="Q109" s="470"/>
      <c r="R109" s="604"/>
      <c r="S109" s="604"/>
      <c r="T109" s="470"/>
      <c r="U109" s="604"/>
      <c r="V109" s="604"/>
      <c r="W109" s="470"/>
    </row>
    <row r="110" spans="1:23" ht="26.4" hidden="1" x14ac:dyDescent="0.25">
      <c r="A110" s="605" t="s">
        <v>610</v>
      </c>
      <c r="B110" s="12"/>
      <c r="C110" s="12"/>
      <c r="D110" s="607" t="s">
        <v>611</v>
      </c>
      <c r="E110" s="10"/>
      <c r="F110" s="10"/>
      <c r="G110" s="10"/>
      <c r="H110" s="467"/>
      <c r="I110" s="10"/>
      <c r="J110" s="10"/>
      <c r="K110" s="518"/>
      <c r="L110" s="604"/>
      <c r="M110" s="604"/>
      <c r="N110" s="470"/>
      <c r="O110" s="604"/>
      <c r="P110" s="604"/>
      <c r="Q110" s="470"/>
      <c r="R110" s="604"/>
      <c r="S110" s="604"/>
      <c r="T110" s="470"/>
      <c r="U110" s="604"/>
      <c r="V110" s="604"/>
      <c r="W110" s="470"/>
    </row>
    <row r="111" spans="1:23" ht="52.8" hidden="1" x14ac:dyDescent="0.25">
      <c r="A111" s="605"/>
      <c r="B111" s="12" t="s">
        <v>612</v>
      </c>
      <c r="C111" s="12"/>
      <c r="D111" s="14" t="s">
        <v>5248</v>
      </c>
      <c r="E111" s="10" t="s">
        <v>60</v>
      </c>
      <c r="F111" s="10"/>
      <c r="G111" s="10"/>
      <c r="H111" s="467">
        <f t="shared" ref="H111:H118" si="35">F111*G111</f>
        <v>0</v>
      </c>
      <c r="I111" s="10"/>
      <c r="J111" s="10"/>
      <c r="K111" s="518">
        <f t="shared" ref="K111:K118" si="36">I111*J111</f>
        <v>0</v>
      </c>
      <c r="L111" s="604"/>
      <c r="M111" s="604"/>
      <c r="N111" s="470"/>
      <c r="O111" s="604"/>
      <c r="P111" s="604"/>
      <c r="Q111" s="470"/>
      <c r="R111" s="604"/>
      <c r="S111" s="604"/>
      <c r="T111" s="470"/>
      <c r="U111" s="604"/>
      <c r="V111" s="604"/>
      <c r="W111" s="470"/>
    </row>
    <row r="112" spans="1:23" ht="52.8" hidden="1" x14ac:dyDescent="0.25">
      <c r="A112" s="605"/>
      <c r="B112" s="12" t="s">
        <v>613</v>
      </c>
      <c r="C112" s="12"/>
      <c r="D112" s="14" t="s">
        <v>5249</v>
      </c>
      <c r="E112" s="10" t="s">
        <v>60</v>
      </c>
      <c r="F112" s="10"/>
      <c r="G112" s="10"/>
      <c r="H112" s="467">
        <f t="shared" si="35"/>
        <v>0</v>
      </c>
      <c r="I112" s="10"/>
      <c r="J112" s="10"/>
      <c r="K112" s="518">
        <f t="shared" si="36"/>
        <v>0</v>
      </c>
      <c r="L112" s="604"/>
      <c r="M112" s="604"/>
      <c r="N112" s="470"/>
      <c r="O112" s="604"/>
      <c r="P112" s="604"/>
      <c r="Q112" s="470"/>
      <c r="R112" s="604"/>
      <c r="S112" s="604"/>
      <c r="T112" s="470"/>
      <c r="U112" s="604"/>
      <c r="V112" s="604"/>
      <c r="W112" s="470"/>
    </row>
    <row r="113" spans="1:23" ht="79.2" hidden="1" x14ac:dyDescent="0.25">
      <c r="A113" s="605"/>
      <c r="B113" s="12" t="s">
        <v>614</v>
      </c>
      <c r="C113" s="12"/>
      <c r="D113" s="14" t="s">
        <v>5250</v>
      </c>
      <c r="E113" s="10" t="s">
        <v>60</v>
      </c>
      <c r="F113" s="10"/>
      <c r="G113" s="10"/>
      <c r="H113" s="467">
        <f t="shared" si="35"/>
        <v>0</v>
      </c>
      <c r="I113" s="10"/>
      <c r="J113" s="10"/>
      <c r="K113" s="518">
        <f t="shared" si="36"/>
        <v>0</v>
      </c>
      <c r="L113" s="604"/>
      <c r="M113" s="604"/>
      <c r="N113" s="470"/>
      <c r="O113" s="604"/>
      <c r="P113" s="604"/>
      <c r="Q113" s="470"/>
      <c r="R113" s="604"/>
      <c r="S113" s="604"/>
      <c r="T113" s="470"/>
      <c r="U113" s="604"/>
      <c r="V113" s="604"/>
      <c r="W113" s="470"/>
    </row>
    <row r="114" spans="1:23" ht="66" hidden="1" x14ac:dyDescent="0.25">
      <c r="A114" s="605"/>
      <c r="B114" s="12" t="s">
        <v>615</v>
      </c>
      <c r="C114" s="12"/>
      <c r="D114" s="14" t="s">
        <v>5251</v>
      </c>
      <c r="E114" s="10" t="s">
        <v>60</v>
      </c>
      <c r="F114" s="10"/>
      <c r="G114" s="10"/>
      <c r="H114" s="467">
        <f t="shared" si="35"/>
        <v>0</v>
      </c>
      <c r="I114" s="10"/>
      <c r="J114" s="10"/>
      <c r="K114" s="518">
        <f t="shared" si="36"/>
        <v>0</v>
      </c>
      <c r="L114" s="604"/>
      <c r="M114" s="604"/>
      <c r="N114" s="470"/>
      <c r="O114" s="604"/>
      <c r="P114" s="604"/>
      <c r="Q114" s="470"/>
      <c r="R114" s="604"/>
      <c r="S114" s="604"/>
      <c r="T114" s="470"/>
      <c r="U114" s="604"/>
      <c r="V114" s="604"/>
      <c r="W114" s="470"/>
    </row>
    <row r="115" spans="1:23" ht="26.4" hidden="1" x14ac:dyDescent="0.25">
      <c r="A115" s="605"/>
      <c r="B115" s="12" t="s">
        <v>616</v>
      </c>
      <c r="C115" s="12"/>
      <c r="D115" s="14" t="s">
        <v>5252</v>
      </c>
      <c r="E115" s="10" t="s">
        <v>454</v>
      </c>
      <c r="F115" s="10"/>
      <c r="G115" s="10"/>
      <c r="H115" s="467">
        <f t="shared" si="35"/>
        <v>0</v>
      </c>
      <c r="I115" s="10"/>
      <c r="J115" s="10"/>
      <c r="K115" s="518">
        <f t="shared" si="36"/>
        <v>0</v>
      </c>
      <c r="L115" s="604"/>
      <c r="M115" s="604"/>
      <c r="N115" s="470"/>
      <c r="O115" s="604"/>
      <c r="P115" s="604"/>
      <c r="Q115" s="470"/>
      <c r="R115" s="604"/>
      <c r="S115" s="604"/>
      <c r="T115" s="470"/>
      <c r="U115" s="604"/>
      <c r="V115" s="604"/>
      <c r="W115" s="470"/>
    </row>
    <row r="116" spans="1:23" ht="26.4" hidden="1" x14ac:dyDescent="0.25">
      <c r="A116" s="605"/>
      <c r="B116" s="12" t="s">
        <v>617</v>
      </c>
      <c r="C116" s="12"/>
      <c r="D116" s="14" t="s">
        <v>5253</v>
      </c>
      <c r="E116" s="10" t="s">
        <v>454</v>
      </c>
      <c r="F116" s="10"/>
      <c r="G116" s="10"/>
      <c r="H116" s="467">
        <f t="shared" si="35"/>
        <v>0</v>
      </c>
      <c r="I116" s="10"/>
      <c r="J116" s="10"/>
      <c r="K116" s="518">
        <f t="shared" si="36"/>
        <v>0</v>
      </c>
      <c r="L116" s="604"/>
      <c r="M116" s="604"/>
      <c r="N116" s="470"/>
      <c r="O116" s="604"/>
      <c r="P116" s="604"/>
      <c r="Q116" s="470"/>
      <c r="R116" s="604"/>
      <c r="S116" s="604"/>
      <c r="T116" s="470"/>
      <c r="U116" s="604"/>
      <c r="V116" s="604"/>
      <c r="W116" s="470"/>
    </row>
    <row r="117" spans="1:23" ht="39.6" hidden="1" x14ac:dyDescent="0.25">
      <c r="A117" s="605"/>
      <c r="B117" s="12" t="s">
        <v>618</v>
      </c>
      <c r="C117" s="12"/>
      <c r="D117" s="14" t="s">
        <v>5254</v>
      </c>
      <c r="E117" s="10" t="s">
        <v>619</v>
      </c>
      <c r="F117" s="10"/>
      <c r="G117" s="10"/>
      <c r="H117" s="467">
        <f t="shared" si="35"/>
        <v>0</v>
      </c>
      <c r="I117" s="10"/>
      <c r="J117" s="10"/>
      <c r="K117" s="518">
        <f t="shared" si="36"/>
        <v>0</v>
      </c>
      <c r="L117" s="604"/>
      <c r="M117" s="604"/>
      <c r="N117" s="470"/>
      <c r="O117" s="604"/>
      <c r="P117" s="604"/>
      <c r="Q117" s="470"/>
      <c r="R117" s="604"/>
      <c r="S117" s="604"/>
      <c r="T117" s="470"/>
      <c r="U117" s="604"/>
      <c r="V117" s="604"/>
      <c r="W117" s="470"/>
    </row>
    <row r="118" spans="1:23" ht="39.6" hidden="1" x14ac:dyDescent="0.25">
      <c r="A118" s="605"/>
      <c r="B118" s="12" t="s">
        <v>620</v>
      </c>
      <c r="C118" s="12"/>
      <c r="D118" s="14" t="s">
        <v>5255</v>
      </c>
      <c r="E118" s="10" t="s">
        <v>454</v>
      </c>
      <c r="F118" s="10"/>
      <c r="G118" s="10"/>
      <c r="H118" s="467">
        <f t="shared" si="35"/>
        <v>0</v>
      </c>
      <c r="I118" s="10"/>
      <c r="J118" s="10"/>
      <c r="K118" s="518">
        <f t="shared" si="36"/>
        <v>0</v>
      </c>
      <c r="L118" s="604"/>
      <c r="M118" s="604"/>
      <c r="N118" s="470"/>
      <c r="O118" s="604"/>
      <c r="P118" s="604"/>
      <c r="Q118" s="470"/>
      <c r="R118" s="604"/>
      <c r="S118" s="604"/>
      <c r="T118" s="470"/>
      <c r="U118" s="604"/>
      <c r="V118" s="604"/>
      <c r="W118" s="470"/>
    </row>
    <row r="119" spans="1:23" hidden="1" x14ac:dyDescent="0.25">
      <c r="A119" s="605" t="s">
        <v>621</v>
      </c>
      <c r="B119" s="12"/>
      <c r="C119" s="12"/>
      <c r="D119" s="607" t="s">
        <v>622</v>
      </c>
      <c r="E119" s="15"/>
      <c r="F119" s="10"/>
      <c r="G119" s="10"/>
      <c r="H119" s="467"/>
      <c r="I119" s="10"/>
      <c r="J119" s="10"/>
      <c r="K119" s="518"/>
      <c r="L119" s="604"/>
      <c r="M119" s="604"/>
      <c r="N119" s="470"/>
      <c r="O119" s="604"/>
      <c r="P119" s="604"/>
      <c r="Q119" s="470"/>
      <c r="R119" s="604"/>
      <c r="S119" s="604"/>
      <c r="T119" s="470"/>
      <c r="U119" s="604"/>
      <c r="V119" s="604"/>
      <c r="W119" s="470"/>
    </row>
    <row r="120" spans="1:23" hidden="1" x14ac:dyDescent="0.25">
      <c r="A120" s="605"/>
      <c r="B120" s="12" t="s">
        <v>623</v>
      </c>
      <c r="C120" s="12"/>
      <c r="D120" s="14" t="s">
        <v>624</v>
      </c>
      <c r="E120" s="15"/>
      <c r="F120" s="10"/>
      <c r="G120" s="10"/>
      <c r="H120" s="467"/>
      <c r="I120" s="10"/>
      <c r="J120" s="10"/>
      <c r="K120" s="518"/>
      <c r="L120" s="604"/>
      <c r="M120" s="604"/>
      <c r="N120" s="470"/>
      <c r="O120" s="604"/>
      <c r="P120" s="604"/>
      <c r="Q120" s="470"/>
      <c r="R120" s="604"/>
      <c r="S120" s="604"/>
      <c r="T120" s="470"/>
      <c r="U120" s="604"/>
      <c r="V120" s="604"/>
      <c r="W120" s="470"/>
    </row>
    <row r="121" spans="1:23" ht="15.6" hidden="1" x14ac:dyDescent="0.25">
      <c r="A121" s="622"/>
      <c r="B121" s="616"/>
      <c r="C121" s="12" t="s">
        <v>86</v>
      </c>
      <c r="D121" s="14" t="s">
        <v>625</v>
      </c>
      <c r="E121" s="10" t="s">
        <v>454</v>
      </c>
      <c r="F121" s="10"/>
      <c r="G121" s="10"/>
      <c r="H121" s="467">
        <f>F121*G121</f>
        <v>0</v>
      </c>
      <c r="I121" s="10"/>
      <c r="J121" s="10"/>
      <c r="K121" s="518">
        <f t="shared" ref="K121:K123" si="37">I121*J121</f>
        <v>0</v>
      </c>
      <c r="L121" s="604"/>
      <c r="M121" s="604"/>
      <c r="N121" s="470"/>
      <c r="O121" s="604"/>
      <c r="P121" s="604"/>
      <c r="Q121" s="470"/>
      <c r="R121" s="604"/>
      <c r="S121" s="604"/>
      <c r="T121" s="470"/>
      <c r="U121" s="604"/>
      <c r="V121" s="604"/>
      <c r="W121" s="470"/>
    </row>
    <row r="122" spans="1:23" ht="15.6" hidden="1" x14ac:dyDescent="0.25">
      <c r="A122" s="622"/>
      <c r="B122" s="616"/>
      <c r="C122" s="12" t="s">
        <v>89</v>
      </c>
      <c r="D122" s="14" t="s">
        <v>626</v>
      </c>
      <c r="E122" s="10" t="s">
        <v>454</v>
      </c>
      <c r="F122" s="10"/>
      <c r="G122" s="10"/>
      <c r="H122" s="467">
        <f>F122*G122</f>
        <v>0</v>
      </c>
      <c r="I122" s="10"/>
      <c r="J122" s="10"/>
      <c r="K122" s="518">
        <f t="shared" si="37"/>
        <v>0</v>
      </c>
      <c r="L122" s="604"/>
      <c r="M122" s="604"/>
      <c r="N122" s="470"/>
      <c r="O122" s="604"/>
      <c r="P122" s="604"/>
      <c r="Q122" s="470"/>
      <c r="R122" s="604"/>
      <c r="S122" s="604"/>
      <c r="T122" s="470"/>
      <c r="U122" s="604"/>
      <c r="V122" s="604"/>
      <c r="W122" s="470"/>
    </row>
    <row r="123" spans="1:23" ht="15.6" hidden="1" x14ac:dyDescent="0.25">
      <c r="A123" s="622"/>
      <c r="B123" s="616"/>
      <c r="C123" s="12" t="s">
        <v>17</v>
      </c>
      <c r="D123" s="14" t="s">
        <v>627</v>
      </c>
      <c r="E123" s="10" t="s">
        <v>454</v>
      </c>
      <c r="F123" s="10"/>
      <c r="G123" s="10"/>
      <c r="H123" s="467">
        <f>F123*G123</f>
        <v>0</v>
      </c>
      <c r="I123" s="10"/>
      <c r="J123" s="10"/>
      <c r="K123" s="518">
        <f t="shared" si="37"/>
        <v>0</v>
      </c>
      <c r="L123" s="604"/>
      <c r="M123" s="604"/>
      <c r="N123" s="470"/>
      <c r="O123" s="604"/>
      <c r="P123" s="604"/>
      <c r="Q123" s="470"/>
      <c r="R123" s="604"/>
      <c r="S123" s="604"/>
      <c r="T123" s="470"/>
      <c r="U123" s="604"/>
      <c r="V123" s="604"/>
      <c r="W123" s="470"/>
    </row>
    <row r="124" spans="1:23" hidden="1" x14ac:dyDescent="0.25">
      <c r="A124" s="811"/>
      <c r="B124" s="140" t="s">
        <v>628</v>
      </c>
      <c r="C124" s="140"/>
      <c r="D124" s="14" t="s">
        <v>629</v>
      </c>
      <c r="E124" s="140"/>
      <c r="F124" s="135"/>
      <c r="G124" s="135"/>
      <c r="H124" s="499"/>
      <c r="I124" s="135"/>
      <c r="J124" s="135"/>
      <c r="K124" s="527"/>
      <c r="L124" s="194"/>
      <c r="M124" s="194"/>
      <c r="N124" s="500"/>
      <c r="O124" s="194"/>
      <c r="P124" s="194"/>
      <c r="Q124" s="500"/>
      <c r="R124" s="194"/>
      <c r="S124" s="194"/>
      <c r="T124" s="500"/>
      <c r="U124" s="194"/>
      <c r="V124" s="194"/>
      <c r="W124" s="500"/>
    </row>
    <row r="125" spans="1:23" ht="15.6" hidden="1" x14ac:dyDescent="0.25">
      <c r="A125" s="811"/>
      <c r="B125" s="140"/>
      <c r="C125" s="12" t="s">
        <v>86</v>
      </c>
      <c r="D125" s="14" t="s">
        <v>625</v>
      </c>
      <c r="E125" s="10" t="s">
        <v>454</v>
      </c>
      <c r="F125" s="135"/>
      <c r="G125" s="135"/>
      <c r="H125" s="467">
        <f>F125*G125</f>
        <v>0</v>
      </c>
      <c r="I125" s="135"/>
      <c r="J125" s="135"/>
      <c r="K125" s="518">
        <f t="shared" ref="K125:K127" si="38">I125*J125</f>
        <v>0</v>
      </c>
      <c r="L125" s="194"/>
      <c r="M125" s="194"/>
      <c r="N125" s="470"/>
      <c r="O125" s="194"/>
      <c r="P125" s="194"/>
      <c r="Q125" s="470"/>
      <c r="R125" s="194"/>
      <c r="S125" s="194"/>
      <c r="T125" s="470"/>
      <c r="U125" s="194"/>
      <c r="V125" s="194"/>
      <c r="W125" s="470"/>
    </row>
    <row r="126" spans="1:23" ht="15.6" hidden="1" x14ac:dyDescent="0.25">
      <c r="A126" s="811"/>
      <c r="B126" s="140"/>
      <c r="C126" s="12" t="s">
        <v>89</v>
      </c>
      <c r="D126" s="14" t="s">
        <v>626</v>
      </c>
      <c r="E126" s="10" t="s">
        <v>454</v>
      </c>
      <c r="F126" s="135"/>
      <c r="G126" s="135"/>
      <c r="H126" s="467">
        <f>F126*G126</f>
        <v>0</v>
      </c>
      <c r="I126" s="135"/>
      <c r="J126" s="135"/>
      <c r="K126" s="518">
        <f t="shared" si="38"/>
        <v>0</v>
      </c>
      <c r="L126" s="194"/>
      <c r="M126" s="194"/>
      <c r="N126" s="470"/>
      <c r="O126" s="194"/>
      <c r="P126" s="194"/>
      <c r="Q126" s="470"/>
      <c r="R126" s="194"/>
      <c r="S126" s="194"/>
      <c r="T126" s="470"/>
      <c r="U126" s="194"/>
      <c r="V126" s="194"/>
      <c r="W126" s="470"/>
    </row>
    <row r="127" spans="1:23" ht="15.6" hidden="1" x14ac:dyDescent="0.25">
      <c r="A127" s="811"/>
      <c r="B127" s="140"/>
      <c r="C127" s="12" t="s">
        <v>17</v>
      </c>
      <c r="D127" s="14" t="s">
        <v>627</v>
      </c>
      <c r="E127" s="10" t="s">
        <v>454</v>
      </c>
      <c r="F127" s="135"/>
      <c r="G127" s="135"/>
      <c r="H127" s="467">
        <f>F127*G127</f>
        <v>0</v>
      </c>
      <c r="I127" s="135"/>
      <c r="J127" s="135"/>
      <c r="K127" s="518">
        <f t="shared" si="38"/>
        <v>0</v>
      </c>
      <c r="L127" s="194"/>
      <c r="M127" s="194"/>
      <c r="N127" s="470"/>
      <c r="O127" s="194"/>
      <c r="P127" s="194"/>
      <c r="Q127" s="470"/>
      <c r="R127" s="194"/>
      <c r="S127" s="194"/>
      <c r="T127" s="470"/>
      <c r="U127" s="194"/>
      <c r="V127" s="194"/>
      <c r="W127" s="470"/>
    </row>
    <row r="128" spans="1:23" ht="26.4" hidden="1" x14ac:dyDescent="0.25">
      <c r="A128" s="811"/>
      <c r="B128" s="140" t="s">
        <v>630</v>
      </c>
      <c r="C128" s="140"/>
      <c r="D128" s="14" t="s">
        <v>5256</v>
      </c>
      <c r="E128" s="140"/>
      <c r="F128" s="135"/>
      <c r="G128" s="135"/>
      <c r="H128" s="499"/>
      <c r="I128" s="135"/>
      <c r="J128" s="135"/>
      <c r="K128" s="527"/>
      <c r="L128" s="194"/>
      <c r="M128" s="194"/>
      <c r="N128" s="500"/>
      <c r="O128" s="194"/>
      <c r="P128" s="194"/>
      <c r="Q128" s="500"/>
      <c r="R128" s="194"/>
      <c r="S128" s="194"/>
      <c r="T128" s="500"/>
      <c r="U128" s="194"/>
      <c r="V128" s="194"/>
      <c r="W128" s="500"/>
    </row>
    <row r="129" spans="1:23" ht="15.6" hidden="1" x14ac:dyDescent="0.25">
      <c r="A129" s="811"/>
      <c r="B129" s="140"/>
      <c r="C129" s="12" t="s">
        <v>86</v>
      </c>
      <c r="D129" s="14" t="s">
        <v>625</v>
      </c>
      <c r="E129" s="10" t="s">
        <v>454</v>
      </c>
      <c r="F129" s="135"/>
      <c r="G129" s="135"/>
      <c r="H129" s="467">
        <f>F129*G129</f>
        <v>0</v>
      </c>
      <c r="I129" s="135"/>
      <c r="J129" s="135"/>
      <c r="K129" s="518">
        <f t="shared" ref="K129:K131" si="39">I129*J129</f>
        <v>0</v>
      </c>
      <c r="L129" s="194"/>
      <c r="M129" s="194"/>
      <c r="N129" s="470"/>
      <c r="O129" s="194"/>
      <c r="P129" s="194"/>
      <c r="Q129" s="470"/>
      <c r="R129" s="194"/>
      <c r="S129" s="194"/>
      <c r="T129" s="470"/>
      <c r="U129" s="194"/>
      <c r="V129" s="194"/>
      <c r="W129" s="470"/>
    </row>
    <row r="130" spans="1:23" ht="15.6" hidden="1" x14ac:dyDescent="0.25">
      <c r="A130" s="811"/>
      <c r="B130" s="140"/>
      <c r="C130" s="12" t="s">
        <v>89</v>
      </c>
      <c r="D130" s="14" t="s">
        <v>626</v>
      </c>
      <c r="E130" s="10" t="s">
        <v>454</v>
      </c>
      <c r="F130" s="135"/>
      <c r="G130" s="135"/>
      <c r="H130" s="467">
        <f>F130*G130</f>
        <v>0</v>
      </c>
      <c r="I130" s="135"/>
      <c r="J130" s="135"/>
      <c r="K130" s="518">
        <f t="shared" si="39"/>
        <v>0</v>
      </c>
      <c r="L130" s="194"/>
      <c r="M130" s="194"/>
      <c r="N130" s="470"/>
      <c r="O130" s="194"/>
      <c r="P130" s="194"/>
      <c r="Q130" s="470"/>
      <c r="R130" s="194"/>
      <c r="S130" s="194"/>
      <c r="T130" s="470"/>
      <c r="U130" s="194"/>
      <c r="V130" s="194"/>
      <c r="W130" s="470"/>
    </row>
    <row r="131" spans="1:23" ht="15.6" hidden="1" x14ac:dyDescent="0.25">
      <c r="A131" s="811"/>
      <c r="B131" s="140"/>
      <c r="C131" s="12" t="s">
        <v>17</v>
      </c>
      <c r="D131" s="14" t="s">
        <v>627</v>
      </c>
      <c r="E131" s="10" t="s">
        <v>454</v>
      </c>
      <c r="F131" s="135"/>
      <c r="G131" s="135"/>
      <c r="H131" s="467">
        <f>F131*G131</f>
        <v>0</v>
      </c>
      <c r="I131" s="135"/>
      <c r="J131" s="135"/>
      <c r="K131" s="518">
        <f t="shared" si="39"/>
        <v>0</v>
      </c>
      <c r="L131" s="194"/>
      <c r="M131" s="194"/>
      <c r="N131" s="470"/>
      <c r="O131" s="194"/>
      <c r="P131" s="194"/>
      <c r="Q131" s="470"/>
      <c r="R131" s="194"/>
      <c r="S131" s="194"/>
      <c r="T131" s="470"/>
      <c r="U131" s="194"/>
      <c r="V131" s="194"/>
      <c r="W131" s="470"/>
    </row>
    <row r="132" spans="1:23" hidden="1" x14ac:dyDescent="0.25">
      <c r="A132" s="811" t="s">
        <v>631</v>
      </c>
      <c r="B132" s="140"/>
      <c r="C132" s="140"/>
      <c r="D132" s="625" t="s">
        <v>632</v>
      </c>
      <c r="E132" s="140"/>
      <c r="F132" s="135"/>
      <c r="G132" s="135"/>
      <c r="H132" s="499"/>
      <c r="I132" s="135"/>
      <c r="J132" s="135"/>
      <c r="K132" s="527"/>
      <c r="L132" s="194"/>
      <c r="M132" s="194"/>
      <c r="N132" s="500"/>
      <c r="O132" s="194"/>
      <c r="P132" s="194"/>
      <c r="Q132" s="500"/>
      <c r="R132" s="194"/>
      <c r="S132" s="194"/>
      <c r="T132" s="500"/>
      <c r="U132" s="194"/>
      <c r="V132" s="194"/>
      <c r="W132" s="500"/>
    </row>
    <row r="133" spans="1:23" ht="26.4" hidden="1" x14ac:dyDescent="0.25">
      <c r="A133" s="811"/>
      <c r="B133" s="140" t="s">
        <v>633</v>
      </c>
      <c r="C133" s="140"/>
      <c r="D133" s="14" t="s">
        <v>5257</v>
      </c>
      <c r="E133" s="10" t="s">
        <v>0</v>
      </c>
      <c r="F133" s="135"/>
      <c r="G133" s="135"/>
      <c r="H133" s="467">
        <f>F133*G133</f>
        <v>0</v>
      </c>
      <c r="I133" s="135"/>
      <c r="J133" s="135"/>
      <c r="K133" s="518">
        <f t="shared" ref="K133:K135" si="40">I133*J133</f>
        <v>0</v>
      </c>
      <c r="L133" s="194"/>
      <c r="M133" s="194"/>
      <c r="N133" s="470"/>
      <c r="O133" s="194"/>
      <c r="P133" s="194"/>
      <c r="Q133" s="470"/>
      <c r="R133" s="194"/>
      <c r="S133" s="194"/>
      <c r="T133" s="470"/>
      <c r="U133" s="194"/>
      <c r="V133" s="194"/>
      <c r="W133" s="470"/>
    </row>
    <row r="134" spans="1:23" ht="26.4" hidden="1" x14ac:dyDescent="0.25">
      <c r="A134" s="811"/>
      <c r="B134" s="140" t="s">
        <v>634</v>
      </c>
      <c r="C134" s="140"/>
      <c r="D134" s="14" t="s">
        <v>5257</v>
      </c>
      <c r="E134" s="10" t="s">
        <v>0</v>
      </c>
      <c r="F134" s="135"/>
      <c r="G134" s="135"/>
      <c r="H134" s="467">
        <f>F134*G134</f>
        <v>0</v>
      </c>
      <c r="I134" s="135"/>
      <c r="J134" s="135"/>
      <c r="K134" s="518">
        <f t="shared" si="40"/>
        <v>0</v>
      </c>
      <c r="L134" s="194"/>
      <c r="M134" s="194"/>
      <c r="N134" s="470"/>
      <c r="O134" s="194"/>
      <c r="P134" s="194"/>
      <c r="Q134" s="470"/>
      <c r="R134" s="194"/>
      <c r="S134" s="194"/>
      <c r="T134" s="470"/>
      <c r="U134" s="194"/>
      <c r="V134" s="194"/>
      <c r="W134" s="470"/>
    </row>
    <row r="135" spans="1:23" hidden="1" x14ac:dyDescent="0.25">
      <c r="A135" s="811"/>
      <c r="B135" s="140" t="s">
        <v>635</v>
      </c>
      <c r="C135" s="140"/>
      <c r="D135" s="14" t="s">
        <v>5258</v>
      </c>
      <c r="E135" s="10" t="s">
        <v>0</v>
      </c>
      <c r="F135" s="135"/>
      <c r="G135" s="135"/>
      <c r="H135" s="467">
        <f>F135*G135</f>
        <v>0</v>
      </c>
      <c r="I135" s="135"/>
      <c r="J135" s="135"/>
      <c r="K135" s="518">
        <f t="shared" si="40"/>
        <v>0</v>
      </c>
      <c r="L135" s="194"/>
      <c r="M135" s="194"/>
      <c r="N135" s="470"/>
      <c r="O135" s="194"/>
      <c r="P135" s="194"/>
      <c r="Q135" s="470"/>
      <c r="R135" s="194"/>
      <c r="S135" s="194"/>
      <c r="T135" s="470"/>
      <c r="U135" s="194"/>
      <c r="V135" s="194"/>
      <c r="W135" s="470"/>
    </row>
    <row r="136" spans="1:23" hidden="1" x14ac:dyDescent="0.25">
      <c r="A136" s="811" t="s">
        <v>636</v>
      </c>
      <c r="B136" s="140"/>
      <c r="C136" s="140"/>
      <c r="D136" s="625" t="s">
        <v>637</v>
      </c>
      <c r="E136" s="140"/>
      <c r="F136" s="135"/>
      <c r="G136" s="135"/>
      <c r="H136" s="499"/>
      <c r="I136" s="135"/>
      <c r="J136" s="135"/>
      <c r="K136" s="527"/>
      <c r="L136" s="194"/>
      <c r="M136" s="194"/>
      <c r="N136" s="500"/>
      <c r="O136" s="194"/>
      <c r="P136" s="194"/>
      <c r="Q136" s="500"/>
      <c r="R136" s="194"/>
      <c r="S136" s="194"/>
      <c r="T136" s="500"/>
      <c r="U136" s="194"/>
      <c r="V136" s="194"/>
      <c r="W136" s="500"/>
    </row>
    <row r="137" spans="1:23" ht="26.4" hidden="1" x14ac:dyDescent="0.25">
      <c r="A137" s="811"/>
      <c r="B137" s="140" t="s">
        <v>638</v>
      </c>
      <c r="C137" s="140"/>
      <c r="D137" s="14" t="s">
        <v>5259</v>
      </c>
      <c r="E137" s="10" t="s">
        <v>0</v>
      </c>
      <c r="F137" s="135"/>
      <c r="G137" s="135"/>
      <c r="H137" s="467">
        <f>F137*G137</f>
        <v>0</v>
      </c>
      <c r="I137" s="135"/>
      <c r="J137" s="135"/>
      <c r="K137" s="518">
        <f t="shared" ref="K137:K139" si="41">I137*J137</f>
        <v>0</v>
      </c>
      <c r="L137" s="194"/>
      <c r="M137" s="194"/>
      <c r="N137" s="470"/>
      <c r="O137" s="194"/>
      <c r="P137" s="194"/>
      <c r="Q137" s="470"/>
      <c r="R137" s="194"/>
      <c r="S137" s="194"/>
      <c r="T137" s="470"/>
      <c r="U137" s="194"/>
      <c r="V137" s="194"/>
      <c r="W137" s="470"/>
    </row>
    <row r="138" spans="1:23" ht="26.4" hidden="1" x14ac:dyDescent="0.25">
      <c r="A138" s="811"/>
      <c r="B138" s="140" t="s">
        <v>639</v>
      </c>
      <c r="C138" s="140"/>
      <c r="D138" s="14" t="s">
        <v>5259</v>
      </c>
      <c r="E138" s="10" t="s">
        <v>0</v>
      </c>
      <c r="F138" s="135"/>
      <c r="G138" s="135"/>
      <c r="H138" s="467">
        <f>F138*G138</f>
        <v>0</v>
      </c>
      <c r="I138" s="135"/>
      <c r="J138" s="135"/>
      <c r="K138" s="518">
        <f t="shared" si="41"/>
        <v>0</v>
      </c>
      <c r="L138" s="194"/>
      <c r="M138" s="194"/>
      <c r="N138" s="470"/>
      <c r="O138" s="194"/>
      <c r="P138" s="194"/>
      <c r="Q138" s="470"/>
      <c r="R138" s="194"/>
      <c r="S138" s="194"/>
      <c r="T138" s="470"/>
      <c r="U138" s="194"/>
      <c r="V138" s="194"/>
      <c r="W138" s="470"/>
    </row>
    <row r="139" spans="1:23" hidden="1" x14ac:dyDescent="0.25">
      <c r="A139" s="811"/>
      <c r="B139" s="140" t="s">
        <v>640</v>
      </c>
      <c r="C139" s="140"/>
      <c r="D139" s="14" t="s">
        <v>5260</v>
      </c>
      <c r="E139" s="10" t="s">
        <v>0</v>
      </c>
      <c r="F139" s="135"/>
      <c r="G139" s="135"/>
      <c r="H139" s="467">
        <f>F139*G139</f>
        <v>0</v>
      </c>
      <c r="I139" s="135"/>
      <c r="J139" s="135"/>
      <c r="K139" s="518">
        <f t="shared" si="41"/>
        <v>0</v>
      </c>
      <c r="L139" s="194"/>
      <c r="M139" s="194"/>
      <c r="N139" s="470"/>
      <c r="O139" s="194"/>
      <c r="P139" s="194"/>
      <c r="Q139" s="470"/>
      <c r="R139" s="194"/>
      <c r="S139" s="194"/>
      <c r="T139" s="470"/>
      <c r="U139" s="194"/>
      <c r="V139" s="194"/>
      <c r="W139" s="470"/>
    </row>
    <row r="140" spans="1:23" ht="39.6" hidden="1" x14ac:dyDescent="0.25">
      <c r="A140" s="811" t="s">
        <v>642</v>
      </c>
      <c r="B140" s="140"/>
      <c r="C140" s="140"/>
      <c r="D140" s="625" t="s">
        <v>643</v>
      </c>
      <c r="E140" s="140"/>
      <c r="F140" s="135"/>
      <c r="G140" s="135"/>
      <c r="H140" s="499"/>
      <c r="I140" s="135"/>
      <c r="J140" s="135"/>
      <c r="K140" s="527"/>
      <c r="L140" s="194"/>
      <c r="M140" s="194"/>
      <c r="N140" s="500"/>
      <c r="O140" s="194"/>
      <c r="P140" s="194"/>
      <c r="Q140" s="500"/>
      <c r="R140" s="194"/>
      <c r="S140" s="194"/>
      <c r="T140" s="500"/>
      <c r="U140" s="194"/>
      <c r="V140" s="194"/>
      <c r="W140" s="500"/>
    </row>
    <row r="141" spans="1:23" ht="15.6" hidden="1" x14ac:dyDescent="0.25">
      <c r="A141" s="811"/>
      <c r="B141" s="140" t="s">
        <v>644</v>
      </c>
      <c r="C141" s="140"/>
      <c r="D141" s="14" t="s">
        <v>645</v>
      </c>
      <c r="E141" s="10" t="s">
        <v>60</v>
      </c>
      <c r="F141" s="135"/>
      <c r="G141" s="135"/>
      <c r="H141" s="467">
        <f>F141*G141</f>
        <v>0</v>
      </c>
      <c r="I141" s="135"/>
      <c r="J141" s="135"/>
      <c r="K141" s="518">
        <f t="shared" ref="K141:K143" si="42">I141*J141</f>
        <v>0</v>
      </c>
      <c r="L141" s="194"/>
      <c r="M141" s="194"/>
      <c r="N141" s="470"/>
      <c r="O141" s="194"/>
      <c r="P141" s="194"/>
      <c r="Q141" s="470"/>
      <c r="R141" s="194"/>
      <c r="S141" s="194"/>
      <c r="T141" s="470"/>
      <c r="U141" s="194"/>
      <c r="V141" s="194"/>
      <c r="W141" s="470"/>
    </row>
    <row r="142" spans="1:23" ht="15.6" hidden="1" x14ac:dyDescent="0.25">
      <c r="A142" s="811"/>
      <c r="B142" s="140" t="s">
        <v>646</v>
      </c>
      <c r="C142" s="140"/>
      <c r="D142" s="14" t="s">
        <v>647</v>
      </c>
      <c r="E142" s="10" t="s">
        <v>60</v>
      </c>
      <c r="F142" s="135"/>
      <c r="G142" s="135"/>
      <c r="H142" s="467">
        <f>F142*G142</f>
        <v>0</v>
      </c>
      <c r="I142" s="135"/>
      <c r="J142" s="135"/>
      <c r="K142" s="518">
        <f t="shared" si="42"/>
        <v>0</v>
      </c>
      <c r="L142" s="194"/>
      <c r="M142" s="194"/>
      <c r="N142" s="470"/>
      <c r="O142" s="194"/>
      <c r="P142" s="194"/>
      <c r="Q142" s="470"/>
      <c r="R142" s="194"/>
      <c r="S142" s="194"/>
      <c r="T142" s="470"/>
      <c r="U142" s="194"/>
      <c r="V142" s="194"/>
      <c r="W142" s="470"/>
    </row>
    <row r="143" spans="1:23" ht="15.6" hidden="1" x14ac:dyDescent="0.25">
      <c r="A143" s="811"/>
      <c r="B143" s="140" t="s">
        <v>648</v>
      </c>
      <c r="C143" s="140"/>
      <c r="D143" s="14" t="s">
        <v>649</v>
      </c>
      <c r="E143" s="10" t="s">
        <v>60</v>
      </c>
      <c r="F143" s="135"/>
      <c r="G143" s="135"/>
      <c r="H143" s="467">
        <f>F143*G143</f>
        <v>0</v>
      </c>
      <c r="I143" s="135"/>
      <c r="J143" s="135"/>
      <c r="K143" s="518">
        <f t="shared" si="42"/>
        <v>0</v>
      </c>
      <c r="L143" s="194"/>
      <c r="M143" s="194"/>
      <c r="N143" s="470"/>
      <c r="O143" s="194"/>
      <c r="P143" s="194"/>
      <c r="Q143" s="470"/>
      <c r="R143" s="194"/>
      <c r="S143" s="194"/>
      <c r="T143" s="470"/>
      <c r="U143" s="194"/>
      <c r="V143" s="194"/>
      <c r="W143" s="470"/>
    </row>
    <row r="144" spans="1:23" hidden="1" x14ac:dyDescent="0.25">
      <c r="A144" s="811"/>
      <c r="B144" s="140"/>
      <c r="C144" s="140"/>
      <c r="D144" s="140"/>
      <c r="E144" s="140"/>
      <c r="F144" s="135"/>
      <c r="G144" s="135"/>
      <c r="H144" s="499"/>
      <c r="I144" s="135"/>
      <c r="J144" s="135"/>
      <c r="K144" s="527"/>
      <c r="L144" s="194"/>
      <c r="M144" s="194"/>
      <c r="N144" s="500"/>
      <c r="O144" s="194"/>
      <c r="P144" s="194"/>
      <c r="Q144" s="500"/>
      <c r="R144" s="194"/>
      <c r="S144" s="194"/>
      <c r="T144" s="500"/>
      <c r="U144" s="194"/>
      <c r="V144" s="194"/>
      <c r="W144" s="500"/>
    </row>
    <row r="145" spans="1:23" x14ac:dyDescent="0.25">
      <c r="A145" s="811"/>
      <c r="B145" s="140"/>
      <c r="C145" s="140"/>
      <c r="D145" s="140"/>
      <c r="E145" s="140"/>
      <c r="F145" s="140"/>
      <c r="G145" s="140"/>
      <c r="H145" s="499"/>
      <c r="I145" s="140"/>
      <c r="J145" s="140"/>
      <c r="K145" s="527"/>
      <c r="N145" s="500"/>
      <c r="Q145" s="500"/>
      <c r="T145" s="500"/>
      <c r="W145" s="500"/>
    </row>
    <row r="146" spans="1:23" ht="13.8" thickBot="1" x14ac:dyDescent="0.3">
      <c r="A146" s="812"/>
      <c r="B146" s="813"/>
      <c r="C146" s="813"/>
      <c r="D146" s="813"/>
      <c r="E146" s="813"/>
      <c r="F146" s="813"/>
      <c r="G146" s="813"/>
      <c r="H146" s="814"/>
      <c r="I146" s="813"/>
      <c r="J146" s="813"/>
      <c r="K146" s="815"/>
      <c r="N146" s="500"/>
      <c r="Q146" s="500"/>
      <c r="T146" s="500"/>
      <c r="W146" s="500"/>
    </row>
    <row r="147" spans="1:23" ht="13.8" thickBot="1" x14ac:dyDescent="0.3">
      <c r="A147" s="635" t="s">
        <v>131</v>
      </c>
      <c r="B147" s="636"/>
      <c r="C147" s="637"/>
      <c r="D147" s="638"/>
      <c r="E147" s="593"/>
      <c r="F147" s="636"/>
      <c r="G147" s="636"/>
      <c r="H147" s="473">
        <f>SUM(H5:H146)</f>
        <v>1847919.5</v>
      </c>
      <c r="I147" s="636"/>
      <c r="J147" s="636"/>
      <c r="K147" s="474">
        <f>SUM(K5:K146)</f>
        <v>1680000</v>
      </c>
      <c r="L147" s="16"/>
      <c r="M147" s="16"/>
      <c r="N147" s="470"/>
      <c r="O147" s="16"/>
      <c r="P147" s="16"/>
      <c r="Q147" s="470"/>
      <c r="R147" s="16"/>
      <c r="S147" s="16"/>
      <c r="T147" s="470"/>
      <c r="U147" s="16"/>
      <c r="V147" s="16"/>
      <c r="W147" s="470"/>
    </row>
    <row r="149" spans="1:23" x14ac:dyDescent="0.25">
      <c r="F149" s="604"/>
      <c r="I149" s="604"/>
      <c r="O149" s="604"/>
      <c r="R149" s="604"/>
      <c r="U149" s="604"/>
    </row>
    <row r="150" spans="1:23" x14ac:dyDescent="0.25">
      <c r="F150" s="604"/>
      <c r="I150" s="604"/>
      <c r="O150" s="604"/>
      <c r="R150" s="604"/>
      <c r="U150" s="604"/>
    </row>
    <row r="155" spans="1:23" x14ac:dyDescent="0.25">
      <c r="E155" s="667"/>
    </row>
    <row r="156" spans="1:23" x14ac:dyDescent="0.25">
      <c r="E156" s="668"/>
    </row>
    <row r="157" spans="1:23" x14ac:dyDescent="0.25">
      <c r="E157" s="668"/>
    </row>
    <row r="158" spans="1:23" x14ac:dyDescent="0.25">
      <c r="E158" s="668"/>
    </row>
    <row r="159" spans="1:23" x14ac:dyDescent="0.25">
      <c r="E159" s="667"/>
    </row>
    <row r="160" spans="1:23" x14ac:dyDescent="0.25">
      <c r="E160" s="668"/>
    </row>
    <row r="161" spans="5:5" x14ac:dyDescent="0.25">
      <c r="E161" s="668"/>
    </row>
    <row r="162" spans="5:5" x14ac:dyDescent="0.25">
      <c r="E162" s="668"/>
    </row>
    <row r="163" spans="5:5" x14ac:dyDescent="0.25">
      <c r="E163" s="669"/>
    </row>
    <row r="1048575" spans="5:5" x14ac:dyDescent="0.25">
      <c r="E1048575" s="10"/>
    </row>
  </sheetData>
  <sheetProtection algorithmName="SHA-512" hashValue="HzAH1QaW/hZ/vxDVMEK4k+8h45XdXZEta2mLvbH6fi7ZLWFIErCAUr+sT8S0ah2gbbvd/dGYdVrRs4FGFrgwdw==" saltValue="IPs56wsDhClMkB+xMmX+3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556F-7607-4967-BF88-73DD010E4EF1}">
  <dimension ref="A1:H1048286"/>
  <sheetViews>
    <sheetView view="pageBreakPreview" zoomScaleNormal="100" zoomScaleSheetLayoutView="100" workbookViewId="0">
      <selection activeCell="H8" sqref="H8"/>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4463</v>
      </c>
      <c r="B1" s="37"/>
      <c r="C1" s="37"/>
      <c r="D1" s="1082" t="s">
        <v>4464</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4465</v>
      </c>
      <c r="B5" s="125"/>
      <c r="C5" s="185" t="s">
        <v>4466</v>
      </c>
      <c r="D5" s="105" t="s">
        <v>351</v>
      </c>
      <c r="E5" s="105"/>
      <c r="F5" s="120"/>
      <c r="G5" s="123">
        <f>E5*F5</f>
        <v>0</v>
      </c>
      <c r="H5" s="193" t="s">
        <v>36</v>
      </c>
    </row>
    <row r="6" spans="1:8" ht="26.4" x14ac:dyDescent="0.25">
      <c r="A6" s="125" t="s">
        <v>4467</v>
      </c>
      <c r="B6" s="125"/>
      <c r="C6" s="185" t="s">
        <v>4468</v>
      </c>
      <c r="D6" s="105" t="s">
        <v>351</v>
      </c>
      <c r="E6" s="105"/>
      <c r="F6" s="120"/>
      <c r="G6" s="123">
        <f>E6*F6</f>
        <v>0</v>
      </c>
      <c r="H6" s="193" t="s">
        <v>36</v>
      </c>
    </row>
    <row r="7" spans="1:8" x14ac:dyDescent="0.25">
      <c r="A7" s="125"/>
      <c r="B7" s="125"/>
      <c r="C7" s="73"/>
      <c r="D7" s="15"/>
      <c r="E7" s="15"/>
      <c r="F7" s="124"/>
      <c r="G7" s="123"/>
    </row>
    <row r="8" spans="1:8" x14ac:dyDescent="0.25">
      <c r="A8" s="125"/>
      <c r="B8" s="125"/>
      <c r="C8" s="72"/>
      <c r="D8" s="15"/>
      <c r="E8" s="15"/>
      <c r="F8" s="124"/>
      <c r="G8" s="123"/>
      <c r="H8" s="210" t="s">
        <v>130</v>
      </c>
    </row>
    <row r="9" spans="1:8" x14ac:dyDescent="0.25">
      <c r="A9" s="125"/>
      <c r="B9" s="125"/>
      <c r="C9" s="73"/>
      <c r="D9" s="80"/>
      <c r="E9" s="15"/>
      <c r="F9" s="124"/>
      <c r="G9" s="123"/>
    </row>
    <row r="10" spans="1:8" x14ac:dyDescent="0.25">
      <c r="A10" s="111" t="s">
        <v>131</v>
      </c>
      <c r="B10" s="111"/>
      <c r="C10" s="111"/>
      <c r="D10"/>
      <c r="E10" s="118"/>
      <c r="F10" s="130"/>
      <c r="G10" s="112">
        <f>SUM(G5:G9)</f>
        <v>0</v>
      </c>
    </row>
    <row r="11" spans="1:8" x14ac:dyDescent="0.25">
      <c r="D11" s="156"/>
    </row>
    <row r="1048286" spans="4:4" x14ac:dyDescent="0.25">
      <c r="D1048286" s="48"/>
    </row>
  </sheetData>
  <mergeCells count="1">
    <mergeCell ref="D1:G1"/>
  </mergeCells>
  <pageMargins left="0.75" right="0.75" top="1" bottom="1" header="0.5" footer="0.5"/>
  <pageSetup paperSize="9" scale="58"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D82A-F1EE-48AC-AE47-2F3F42318FB5}">
  <dimension ref="A1:J1048314"/>
  <sheetViews>
    <sheetView view="pageBreakPreview" zoomScale="115" zoomScaleNormal="100" zoomScaleSheetLayoutView="115" workbookViewId="0">
      <selection activeCell="G30" sqref="G30"/>
    </sheetView>
  </sheetViews>
  <sheetFormatPr defaultRowHeight="13.2" x14ac:dyDescent="0.25"/>
  <cols>
    <col min="1" max="1" width="9.6640625" style="11" customWidth="1"/>
    <col min="2" max="2" width="11.33203125" style="11" customWidth="1"/>
    <col min="3" max="4" width="3.6640625" style="11" customWidth="1"/>
    <col min="5" max="5" width="40.6640625" style="11" customWidth="1"/>
    <col min="6" max="6" width="25.5546875" style="11" bestFit="1" customWidth="1"/>
    <col min="7" max="7" width="17.33203125" style="11" customWidth="1"/>
    <col min="8" max="9" width="20.6640625" style="11" customWidth="1"/>
    <col min="10" max="258" width="9.33203125" style="11"/>
    <col min="259" max="259" width="9.33203125" style="11" customWidth="1"/>
    <col min="260" max="260" width="6.6640625" style="11" customWidth="1"/>
    <col min="261" max="261" width="40.6640625" style="11" customWidth="1"/>
    <col min="262" max="265" width="9.33203125" style="11" customWidth="1"/>
    <col min="266" max="514" width="9.33203125" style="11"/>
    <col min="515" max="515" width="9.33203125" style="11" customWidth="1"/>
    <col min="516" max="516" width="6.6640625" style="11" customWidth="1"/>
    <col min="517" max="517" width="40.6640625" style="11" customWidth="1"/>
    <col min="518" max="521" width="9.33203125" style="11" customWidth="1"/>
    <col min="522" max="770" width="9.33203125" style="11"/>
    <col min="771" max="771" width="9.33203125" style="11" customWidth="1"/>
    <col min="772" max="772" width="6.6640625" style="11" customWidth="1"/>
    <col min="773" max="773" width="40.6640625" style="11" customWidth="1"/>
    <col min="774" max="777" width="9.33203125" style="11" customWidth="1"/>
    <col min="778" max="1026" width="9.33203125" style="11"/>
    <col min="1027" max="1027" width="9.33203125" style="11" customWidth="1"/>
    <col min="1028" max="1028" width="6.6640625" style="11" customWidth="1"/>
    <col min="1029" max="1029" width="40.6640625" style="11" customWidth="1"/>
    <col min="1030" max="1033" width="9.33203125" style="11" customWidth="1"/>
    <col min="1034" max="1282" width="9.33203125" style="11"/>
    <col min="1283" max="1283" width="9.33203125" style="11" customWidth="1"/>
    <col min="1284" max="1284" width="6.6640625" style="11" customWidth="1"/>
    <col min="1285" max="1285" width="40.6640625" style="11" customWidth="1"/>
    <col min="1286" max="1289" width="9.33203125" style="11" customWidth="1"/>
    <col min="1290" max="1538" width="9.33203125" style="11"/>
    <col min="1539" max="1539" width="9.33203125" style="11" customWidth="1"/>
    <col min="1540" max="1540" width="6.6640625" style="11" customWidth="1"/>
    <col min="1541" max="1541" width="40.6640625" style="11" customWidth="1"/>
    <col min="1542" max="1545" width="9.33203125" style="11" customWidth="1"/>
    <col min="1546" max="1794" width="9.33203125" style="11"/>
    <col min="1795" max="1795" width="9.33203125" style="11" customWidth="1"/>
    <col min="1796" max="1796" width="6.6640625" style="11" customWidth="1"/>
    <col min="1797" max="1797" width="40.6640625" style="11" customWidth="1"/>
    <col min="1798" max="1801" width="9.33203125" style="11" customWidth="1"/>
    <col min="1802" max="2050" width="9.33203125" style="11"/>
    <col min="2051" max="2051" width="9.33203125" style="11" customWidth="1"/>
    <col min="2052" max="2052" width="6.6640625" style="11" customWidth="1"/>
    <col min="2053" max="2053" width="40.6640625" style="11" customWidth="1"/>
    <col min="2054" max="2057" width="9.33203125" style="11" customWidth="1"/>
    <col min="2058" max="2306" width="9.33203125" style="11"/>
    <col min="2307" max="2307" width="9.33203125" style="11" customWidth="1"/>
    <col min="2308" max="2308" width="6.6640625" style="11" customWidth="1"/>
    <col min="2309" max="2309" width="40.6640625" style="11" customWidth="1"/>
    <col min="2310" max="2313" width="9.33203125" style="11" customWidth="1"/>
    <col min="2314" max="2562" width="9.33203125" style="11"/>
    <col min="2563" max="2563" width="9.33203125" style="11" customWidth="1"/>
    <col min="2564" max="2564" width="6.6640625" style="11" customWidth="1"/>
    <col min="2565" max="2565" width="40.6640625" style="11" customWidth="1"/>
    <col min="2566" max="2569" width="9.33203125" style="11" customWidth="1"/>
    <col min="2570" max="2818" width="9.33203125" style="11"/>
    <col min="2819" max="2819" width="9.33203125" style="11" customWidth="1"/>
    <col min="2820" max="2820" width="6.6640625" style="11" customWidth="1"/>
    <col min="2821" max="2821" width="40.6640625" style="11" customWidth="1"/>
    <col min="2822" max="2825" width="9.33203125" style="11" customWidth="1"/>
    <col min="2826" max="3074" width="9.33203125" style="11"/>
    <col min="3075" max="3075" width="9.33203125" style="11" customWidth="1"/>
    <col min="3076" max="3076" width="6.6640625" style="11" customWidth="1"/>
    <col min="3077" max="3077" width="40.6640625" style="11" customWidth="1"/>
    <col min="3078" max="3081" width="9.33203125" style="11" customWidth="1"/>
    <col min="3082" max="3330" width="9.33203125" style="11"/>
    <col min="3331" max="3331" width="9.33203125" style="11" customWidth="1"/>
    <col min="3332" max="3332" width="6.6640625" style="11" customWidth="1"/>
    <col min="3333" max="3333" width="40.6640625" style="11" customWidth="1"/>
    <col min="3334" max="3337" width="9.33203125" style="11" customWidth="1"/>
    <col min="3338" max="3586" width="9.33203125" style="11"/>
    <col min="3587" max="3587" width="9.33203125" style="11" customWidth="1"/>
    <col min="3588" max="3588" width="6.6640625" style="11" customWidth="1"/>
    <col min="3589" max="3589" width="40.6640625" style="11" customWidth="1"/>
    <col min="3590" max="3593" width="9.33203125" style="11" customWidth="1"/>
    <col min="3594" max="3842" width="9.33203125" style="11"/>
    <col min="3843" max="3843" width="9.33203125" style="11" customWidth="1"/>
    <col min="3844" max="3844" width="6.6640625" style="11" customWidth="1"/>
    <col min="3845" max="3845" width="40.6640625" style="11" customWidth="1"/>
    <col min="3846" max="3849" width="9.33203125" style="11" customWidth="1"/>
    <col min="3850" max="4098" width="9.33203125" style="11"/>
    <col min="4099" max="4099" width="9.33203125" style="11" customWidth="1"/>
    <col min="4100" max="4100" width="6.6640625" style="11" customWidth="1"/>
    <col min="4101" max="4101" width="40.6640625" style="11" customWidth="1"/>
    <col min="4102" max="4105" width="9.33203125" style="11" customWidth="1"/>
    <col min="4106" max="4354" width="9.33203125" style="11"/>
    <col min="4355" max="4355" width="9.33203125" style="11" customWidth="1"/>
    <col min="4356" max="4356" width="6.6640625" style="11" customWidth="1"/>
    <col min="4357" max="4357" width="40.6640625" style="11" customWidth="1"/>
    <col min="4358" max="4361" width="9.33203125" style="11" customWidth="1"/>
    <col min="4362" max="4610" width="9.33203125" style="11"/>
    <col min="4611" max="4611" width="9.33203125" style="11" customWidth="1"/>
    <col min="4612" max="4612" width="6.6640625" style="11" customWidth="1"/>
    <col min="4613" max="4613" width="40.6640625" style="11" customWidth="1"/>
    <col min="4614" max="4617" width="9.33203125" style="11" customWidth="1"/>
    <col min="4618" max="4866" width="9.33203125" style="11"/>
    <col min="4867" max="4867" width="9.33203125" style="11" customWidth="1"/>
    <col min="4868" max="4868" width="6.6640625" style="11" customWidth="1"/>
    <col min="4869" max="4869" width="40.6640625" style="11" customWidth="1"/>
    <col min="4870" max="4873" width="9.33203125" style="11" customWidth="1"/>
    <col min="4874" max="5122" width="9.33203125" style="11"/>
    <col min="5123" max="5123" width="9.33203125" style="11" customWidth="1"/>
    <col min="5124" max="5124" width="6.6640625" style="11" customWidth="1"/>
    <col min="5125" max="5125" width="40.6640625" style="11" customWidth="1"/>
    <col min="5126" max="5129" width="9.33203125" style="11" customWidth="1"/>
    <col min="5130" max="5378" width="9.33203125" style="11"/>
    <col min="5379" max="5379" width="9.33203125" style="11" customWidth="1"/>
    <col min="5380" max="5380" width="6.6640625" style="11" customWidth="1"/>
    <col min="5381" max="5381" width="40.6640625" style="11" customWidth="1"/>
    <col min="5382" max="5385" width="9.33203125" style="11" customWidth="1"/>
    <col min="5386" max="5634" width="9.33203125" style="11"/>
    <col min="5635" max="5635" width="9.33203125" style="11" customWidth="1"/>
    <col min="5636" max="5636" width="6.6640625" style="11" customWidth="1"/>
    <col min="5637" max="5637" width="40.6640625" style="11" customWidth="1"/>
    <col min="5638" max="5641" width="9.33203125" style="11" customWidth="1"/>
    <col min="5642" max="5890" width="9.33203125" style="11"/>
    <col min="5891" max="5891" width="9.33203125" style="11" customWidth="1"/>
    <col min="5892" max="5892" width="6.6640625" style="11" customWidth="1"/>
    <col min="5893" max="5893" width="40.6640625" style="11" customWidth="1"/>
    <col min="5894" max="5897" width="9.33203125" style="11" customWidth="1"/>
    <col min="5898" max="6146" width="9.33203125" style="11"/>
    <col min="6147" max="6147" width="9.33203125" style="11" customWidth="1"/>
    <col min="6148" max="6148" width="6.6640625" style="11" customWidth="1"/>
    <col min="6149" max="6149" width="40.6640625" style="11" customWidth="1"/>
    <col min="6150" max="6153" width="9.33203125" style="11" customWidth="1"/>
    <col min="6154" max="6402" width="9.33203125" style="11"/>
    <col min="6403" max="6403" width="9.33203125" style="11" customWidth="1"/>
    <col min="6404" max="6404" width="6.6640625" style="11" customWidth="1"/>
    <col min="6405" max="6405" width="40.6640625" style="11" customWidth="1"/>
    <col min="6406" max="6409" width="9.33203125" style="11" customWidth="1"/>
    <col min="6410" max="6658" width="9.33203125" style="11"/>
    <col min="6659" max="6659" width="9.33203125" style="11" customWidth="1"/>
    <col min="6660" max="6660" width="6.6640625" style="11" customWidth="1"/>
    <col min="6661" max="6661" width="40.6640625" style="11" customWidth="1"/>
    <col min="6662" max="6665" width="9.33203125" style="11" customWidth="1"/>
    <col min="6666" max="6914" width="9.33203125" style="11"/>
    <col min="6915" max="6915" width="9.33203125" style="11" customWidth="1"/>
    <col min="6916" max="6916" width="6.6640625" style="11" customWidth="1"/>
    <col min="6917" max="6917" width="40.6640625" style="11" customWidth="1"/>
    <col min="6918" max="6921" width="9.33203125" style="11" customWidth="1"/>
    <col min="6922" max="7170" width="9.33203125" style="11"/>
    <col min="7171" max="7171" width="9.33203125" style="11" customWidth="1"/>
    <col min="7172" max="7172" width="6.6640625" style="11" customWidth="1"/>
    <col min="7173" max="7173" width="40.6640625" style="11" customWidth="1"/>
    <col min="7174" max="7177" width="9.33203125" style="11" customWidth="1"/>
    <col min="7178" max="7426" width="9.33203125" style="11"/>
    <col min="7427" max="7427" width="9.33203125" style="11" customWidth="1"/>
    <col min="7428" max="7428" width="6.6640625" style="11" customWidth="1"/>
    <col min="7429" max="7429" width="40.6640625" style="11" customWidth="1"/>
    <col min="7430" max="7433" width="9.33203125" style="11" customWidth="1"/>
    <col min="7434" max="7682" width="9.33203125" style="11"/>
    <col min="7683" max="7683" width="9.33203125" style="11" customWidth="1"/>
    <col min="7684" max="7684" width="6.6640625" style="11" customWidth="1"/>
    <col min="7685" max="7685" width="40.6640625" style="11" customWidth="1"/>
    <col min="7686" max="7689" width="9.33203125" style="11" customWidth="1"/>
    <col min="7690" max="7938" width="9.33203125" style="11"/>
    <col min="7939" max="7939" width="9.33203125" style="11" customWidth="1"/>
    <col min="7940" max="7940" width="6.6640625" style="11" customWidth="1"/>
    <col min="7941" max="7941" width="40.6640625" style="11" customWidth="1"/>
    <col min="7942" max="7945" width="9.33203125" style="11" customWidth="1"/>
    <col min="7946" max="8194" width="9.33203125" style="11"/>
    <col min="8195" max="8195" width="9.33203125" style="11" customWidth="1"/>
    <col min="8196" max="8196" width="6.6640625" style="11" customWidth="1"/>
    <col min="8197" max="8197" width="40.6640625" style="11" customWidth="1"/>
    <col min="8198" max="8201" width="9.33203125" style="11" customWidth="1"/>
    <col min="8202" max="8450" width="9.33203125" style="11"/>
    <col min="8451" max="8451" width="9.33203125" style="11" customWidth="1"/>
    <col min="8452" max="8452" width="6.6640625" style="11" customWidth="1"/>
    <col min="8453" max="8453" width="40.6640625" style="11" customWidth="1"/>
    <col min="8454" max="8457" width="9.33203125" style="11" customWidth="1"/>
    <col min="8458" max="8706" width="9.33203125" style="11"/>
    <col min="8707" max="8707" width="9.33203125" style="11" customWidth="1"/>
    <col min="8708" max="8708" width="6.6640625" style="11" customWidth="1"/>
    <col min="8709" max="8709" width="40.6640625" style="11" customWidth="1"/>
    <col min="8710" max="8713" width="9.33203125" style="11" customWidth="1"/>
    <col min="8714" max="8962" width="9.33203125" style="11"/>
    <col min="8963" max="8963" width="9.33203125" style="11" customWidth="1"/>
    <col min="8964" max="8964" width="6.6640625" style="11" customWidth="1"/>
    <col min="8965" max="8965" width="40.6640625" style="11" customWidth="1"/>
    <col min="8966" max="8969" width="9.33203125" style="11" customWidth="1"/>
    <col min="8970" max="9218" width="9.33203125" style="11"/>
    <col min="9219" max="9219" width="9.33203125" style="11" customWidth="1"/>
    <col min="9220" max="9220" width="6.6640625" style="11" customWidth="1"/>
    <col min="9221" max="9221" width="40.6640625" style="11" customWidth="1"/>
    <col min="9222" max="9225" width="9.33203125" style="11" customWidth="1"/>
    <col min="9226" max="9474" width="9.33203125" style="11"/>
    <col min="9475" max="9475" width="9.33203125" style="11" customWidth="1"/>
    <col min="9476" max="9476" width="6.6640625" style="11" customWidth="1"/>
    <col min="9477" max="9477" width="40.6640625" style="11" customWidth="1"/>
    <col min="9478" max="9481" width="9.33203125" style="11" customWidth="1"/>
    <col min="9482" max="9730" width="9.33203125" style="11"/>
    <col min="9731" max="9731" width="9.33203125" style="11" customWidth="1"/>
    <col min="9732" max="9732" width="6.6640625" style="11" customWidth="1"/>
    <col min="9733" max="9733" width="40.6640625" style="11" customWidth="1"/>
    <col min="9734" max="9737" width="9.33203125" style="11" customWidth="1"/>
    <col min="9738" max="9986" width="9.33203125" style="11"/>
    <col min="9987" max="9987" width="9.33203125" style="11" customWidth="1"/>
    <col min="9988" max="9988" width="6.6640625" style="11" customWidth="1"/>
    <col min="9989" max="9989" width="40.6640625" style="11" customWidth="1"/>
    <col min="9990" max="9993" width="9.33203125" style="11" customWidth="1"/>
    <col min="9994" max="10242" width="9.33203125" style="11"/>
    <col min="10243" max="10243" width="9.33203125" style="11" customWidth="1"/>
    <col min="10244" max="10244" width="6.6640625" style="11" customWidth="1"/>
    <col min="10245" max="10245" width="40.6640625" style="11" customWidth="1"/>
    <col min="10246" max="10249" width="9.33203125" style="11" customWidth="1"/>
    <col min="10250" max="10498" width="9.33203125" style="11"/>
    <col min="10499" max="10499" width="9.33203125" style="11" customWidth="1"/>
    <col min="10500" max="10500" width="6.6640625" style="11" customWidth="1"/>
    <col min="10501" max="10501" width="40.6640625" style="11" customWidth="1"/>
    <col min="10502" max="10505" width="9.33203125" style="11" customWidth="1"/>
    <col min="10506" max="10754" width="9.33203125" style="11"/>
    <col min="10755" max="10755" width="9.33203125" style="11" customWidth="1"/>
    <col min="10756" max="10756" width="6.6640625" style="11" customWidth="1"/>
    <col min="10757" max="10757" width="40.6640625" style="11" customWidth="1"/>
    <col min="10758" max="10761" width="9.33203125" style="11" customWidth="1"/>
    <col min="10762" max="11010" width="9.33203125" style="11"/>
    <col min="11011" max="11011" width="9.33203125" style="11" customWidth="1"/>
    <col min="11012" max="11012" width="6.6640625" style="11" customWidth="1"/>
    <col min="11013" max="11013" width="40.6640625" style="11" customWidth="1"/>
    <col min="11014" max="11017" width="9.33203125" style="11" customWidth="1"/>
    <col min="11018" max="11266" width="9.33203125" style="11"/>
    <col min="11267" max="11267" width="9.33203125" style="11" customWidth="1"/>
    <col min="11268" max="11268" width="6.6640625" style="11" customWidth="1"/>
    <col min="11269" max="11269" width="40.6640625" style="11" customWidth="1"/>
    <col min="11270" max="11273" width="9.33203125" style="11" customWidth="1"/>
    <col min="11274" max="11522" width="9.33203125" style="11"/>
    <col min="11523" max="11523" width="9.33203125" style="11" customWidth="1"/>
    <col min="11524" max="11524" width="6.6640625" style="11" customWidth="1"/>
    <col min="11525" max="11525" width="40.6640625" style="11" customWidth="1"/>
    <col min="11526" max="11529" width="9.33203125" style="11" customWidth="1"/>
    <col min="11530" max="11778" width="9.33203125" style="11"/>
    <col min="11779" max="11779" width="9.33203125" style="11" customWidth="1"/>
    <col min="11780" max="11780" width="6.6640625" style="11" customWidth="1"/>
    <col min="11781" max="11781" width="40.6640625" style="11" customWidth="1"/>
    <col min="11782" max="11785" width="9.33203125" style="11" customWidth="1"/>
    <col min="11786" max="12034" width="9.33203125" style="11"/>
    <col min="12035" max="12035" width="9.33203125" style="11" customWidth="1"/>
    <col min="12036" max="12036" width="6.6640625" style="11" customWidth="1"/>
    <col min="12037" max="12037" width="40.6640625" style="11" customWidth="1"/>
    <col min="12038" max="12041" width="9.33203125" style="11" customWidth="1"/>
    <col min="12042" max="12290" width="9.33203125" style="11"/>
    <col min="12291" max="12291" width="9.33203125" style="11" customWidth="1"/>
    <col min="12292" max="12292" width="6.6640625" style="11" customWidth="1"/>
    <col min="12293" max="12293" width="40.6640625" style="11" customWidth="1"/>
    <col min="12294" max="12297" width="9.33203125" style="11" customWidth="1"/>
    <col min="12298" max="12546" width="9.33203125" style="11"/>
    <col min="12547" max="12547" width="9.33203125" style="11" customWidth="1"/>
    <col min="12548" max="12548" width="6.6640625" style="11" customWidth="1"/>
    <col min="12549" max="12549" width="40.6640625" style="11" customWidth="1"/>
    <col min="12550" max="12553" width="9.33203125" style="11" customWidth="1"/>
    <col min="12554" max="12802" width="9.33203125" style="11"/>
    <col min="12803" max="12803" width="9.33203125" style="11" customWidth="1"/>
    <col min="12804" max="12804" width="6.6640625" style="11" customWidth="1"/>
    <col min="12805" max="12805" width="40.6640625" style="11" customWidth="1"/>
    <col min="12806" max="12809" width="9.33203125" style="11" customWidth="1"/>
    <col min="12810" max="13058" width="9.33203125" style="11"/>
    <col min="13059" max="13059" width="9.33203125" style="11" customWidth="1"/>
    <col min="13060" max="13060" width="6.6640625" style="11" customWidth="1"/>
    <col min="13061" max="13061" width="40.6640625" style="11" customWidth="1"/>
    <col min="13062" max="13065" width="9.33203125" style="11" customWidth="1"/>
    <col min="13066" max="13314" width="9.33203125" style="11"/>
    <col min="13315" max="13315" width="9.33203125" style="11" customWidth="1"/>
    <col min="13316" max="13316" width="6.6640625" style="11" customWidth="1"/>
    <col min="13317" max="13317" width="40.6640625" style="11" customWidth="1"/>
    <col min="13318" max="13321" width="9.33203125" style="11" customWidth="1"/>
    <col min="13322" max="13570" width="9.33203125" style="11"/>
    <col min="13571" max="13571" width="9.33203125" style="11" customWidth="1"/>
    <col min="13572" max="13572" width="6.6640625" style="11" customWidth="1"/>
    <col min="13573" max="13573" width="40.6640625" style="11" customWidth="1"/>
    <col min="13574" max="13577" width="9.33203125" style="11" customWidth="1"/>
    <col min="13578" max="13826" width="9.33203125" style="11"/>
    <col min="13827" max="13827" width="9.33203125" style="11" customWidth="1"/>
    <col min="13828" max="13828" width="6.6640625" style="11" customWidth="1"/>
    <col min="13829" max="13829" width="40.6640625" style="11" customWidth="1"/>
    <col min="13830" max="13833" width="9.33203125" style="11" customWidth="1"/>
    <col min="13834" max="14082" width="9.33203125" style="11"/>
    <col min="14083" max="14083" width="9.33203125" style="11" customWidth="1"/>
    <col min="14084" max="14084" width="6.6640625" style="11" customWidth="1"/>
    <col min="14085" max="14085" width="40.6640625" style="11" customWidth="1"/>
    <col min="14086" max="14089" width="9.33203125" style="11" customWidth="1"/>
    <col min="14090" max="14338" width="9.33203125" style="11"/>
    <col min="14339" max="14339" width="9.33203125" style="11" customWidth="1"/>
    <col min="14340" max="14340" width="6.6640625" style="11" customWidth="1"/>
    <col min="14341" max="14341" width="40.6640625" style="11" customWidth="1"/>
    <col min="14342" max="14345" width="9.33203125" style="11" customWidth="1"/>
    <col min="14346" max="14594" width="9.33203125" style="11"/>
    <col min="14595" max="14595" width="9.33203125" style="11" customWidth="1"/>
    <col min="14596" max="14596" width="6.6640625" style="11" customWidth="1"/>
    <col min="14597" max="14597" width="40.6640625" style="11" customWidth="1"/>
    <col min="14598" max="14601" width="9.33203125" style="11" customWidth="1"/>
    <col min="14602" max="14850" width="9.33203125" style="11"/>
    <col min="14851" max="14851" width="9.33203125" style="11" customWidth="1"/>
    <col min="14852" max="14852" width="6.6640625" style="11" customWidth="1"/>
    <col min="14853" max="14853" width="40.6640625" style="11" customWidth="1"/>
    <col min="14854" max="14857" width="9.33203125" style="11" customWidth="1"/>
    <col min="14858" max="15106" width="9.33203125" style="11"/>
    <col min="15107" max="15107" width="9.33203125" style="11" customWidth="1"/>
    <col min="15108" max="15108" width="6.6640625" style="11" customWidth="1"/>
    <col min="15109" max="15109" width="40.6640625" style="11" customWidth="1"/>
    <col min="15110" max="15113" width="9.33203125" style="11" customWidth="1"/>
    <col min="15114" max="15362" width="9.33203125" style="11"/>
    <col min="15363" max="15363" width="9.33203125" style="11" customWidth="1"/>
    <col min="15364" max="15364" width="6.6640625" style="11" customWidth="1"/>
    <col min="15365" max="15365" width="40.6640625" style="11" customWidth="1"/>
    <col min="15366" max="15369" width="9.33203125" style="11" customWidth="1"/>
    <col min="15370" max="15618" width="9.33203125" style="11"/>
    <col min="15619" max="15619" width="9.33203125" style="11" customWidth="1"/>
    <col min="15620" max="15620" width="6.6640625" style="11" customWidth="1"/>
    <col min="15621" max="15621" width="40.6640625" style="11" customWidth="1"/>
    <col min="15622" max="15625" width="9.33203125" style="11" customWidth="1"/>
    <col min="15626" max="15874" width="9.33203125" style="11"/>
    <col min="15875" max="15875" width="9.33203125" style="11" customWidth="1"/>
    <col min="15876" max="15876" width="6.6640625" style="11" customWidth="1"/>
    <col min="15877" max="15877" width="40.6640625" style="11" customWidth="1"/>
    <col min="15878" max="15881" width="9.33203125" style="11" customWidth="1"/>
    <col min="15882" max="16130" width="9.33203125" style="11"/>
    <col min="16131" max="16131" width="9.33203125" style="11" customWidth="1"/>
    <col min="16132" max="16132" width="6.6640625" style="11" customWidth="1"/>
    <col min="16133" max="16133" width="40.6640625" style="11" customWidth="1"/>
    <col min="16134" max="16137" width="9.33203125" style="11" customWidth="1"/>
    <col min="16138" max="16384" width="9.33203125" style="11"/>
  </cols>
  <sheetData>
    <row r="1" spans="1:10" ht="97.95" customHeight="1" thickBot="1" x14ac:dyDescent="0.3">
      <c r="A1" s="591" t="s">
        <v>4469</v>
      </c>
      <c r="B1" s="1072" t="str">
        <f>'C14.9'!B1</f>
        <v>ACSA - BFIA 8202/2026  
FOR: CONTRACTOR APPOINTMENT FOR THE CONSTRUCTION OF UNDERGROUND MAIN WATER LINE AND REHABILITATION OF SERVICE ROADS AT BRAM FISCHER INTERNATIONAL AIRPORT FOR A PERIOD OF 12 MONTHS</v>
      </c>
      <c r="C1" s="1072"/>
      <c r="D1" s="1072"/>
      <c r="E1" s="1072"/>
      <c r="F1" s="1073" t="s">
        <v>4470</v>
      </c>
      <c r="G1" s="1073"/>
      <c r="H1" s="1073"/>
      <c r="I1" s="1074"/>
    </row>
    <row r="2" spans="1:10" ht="13.8" thickBot="1" x14ac:dyDescent="0.3">
      <c r="A2" s="592" t="s">
        <v>23</v>
      </c>
      <c r="B2" s="593"/>
      <c r="C2" s="594"/>
      <c r="D2" s="595"/>
      <c r="E2" s="595" t="s">
        <v>24</v>
      </c>
      <c r="F2" s="595" t="s">
        <v>25</v>
      </c>
      <c r="G2" s="595" t="s">
        <v>26</v>
      </c>
      <c r="H2" s="595" t="s">
        <v>27</v>
      </c>
      <c r="I2" s="596" t="s">
        <v>28</v>
      </c>
      <c r="J2" s="923"/>
    </row>
    <row r="3" spans="1:10" x14ac:dyDescent="0.25">
      <c r="A3" s="772"/>
      <c r="B3" s="773"/>
      <c r="C3" s="875"/>
      <c r="D3" s="775"/>
      <c r="E3" s="776"/>
      <c r="F3" s="775"/>
      <c r="G3" s="775"/>
      <c r="H3" s="775"/>
      <c r="I3" s="533"/>
    </row>
    <row r="4" spans="1:10" x14ac:dyDescent="0.25">
      <c r="A4" s="741"/>
      <c r="B4" s="742"/>
      <c r="C4" s="743"/>
      <c r="D4" s="743"/>
      <c r="E4" s="14"/>
      <c r="F4" s="15"/>
      <c r="G4" s="15"/>
      <c r="H4" s="15"/>
      <c r="I4" s="539"/>
    </row>
    <row r="5" spans="1:10" ht="26.4" hidden="1" x14ac:dyDescent="0.25">
      <c r="A5" s="741" t="s">
        <v>4471</v>
      </c>
      <c r="B5" s="742"/>
      <c r="C5" s="743"/>
      <c r="D5" s="743"/>
      <c r="E5" s="607" t="s">
        <v>5577</v>
      </c>
      <c r="F5" s="15" t="s">
        <v>351</v>
      </c>
      <c r="G5" s="15"/>
      <c r="H5" s="461"/>
      <c r="I5" s="539">
        <f>G5*H5</f>
        <v>0</v>
      </c>
    </row>
    <row r="6" spans="1:10" hidden="1" x14ac:dyDescent="0.25">
      <c r="A6" s="741" t="s">
        <v>4472</v>
      </c>
      <c r="B6" s="742"/>
      <c r="C6" s="743"/>
      <c r="D6" s="743"/>
      <c r="E6" s="607" t="s">
        <v>4473</v>
      </c>
      <c r="F6" s="15"/>
      <c r="G6" s="15"/>
      <c r="H6" s="15"/>
      <c r="I6" s="539"/>
    </row>
    <row r="7" spans="1:10" ht="26.4" hidden="1" x14ac:dyDescent="0.25">
      <c r="A7" s="741"/>
      <c r="B7" s="742" t="s">
        <v>4474</v>
      </c>
      <c r="C7" s="743"/>
      <c r="D7" s="743"/>
      <c r="E7" s="610" t="s">
        <v>4475</v>
      </c>
      <c r="F7" s="15"/>
      <c r="G7" s="15"/>
      <c r="H7" s="15"/>
      <c r="I7" s="539"/>
    </row>
    <row r="8" spans="1:10" hidden="1" x14ac:dyDescent="0.25">
      <c r="A8" s="741"/>
      <c r="B8" s="742"/>
      <c r="C8" s="743" t="s">
        <v>86</v>
      </c>
      <c r="D8" s="743"/>
      <c r="E8" s="610" t="s">
        <v>4476</v>
      </c>
      <c r="F8" s="15" t="s">
        <v>127</v>
      </c>
      <c r="G8" s="15" t="s">
        <v>128</v>
      </c>
      <c r="H8" s="15" t="s">
        <v>129</v>
      </c>
      <c r="I8" s="539"/>
    </row>
    <row r="9" spans="1:10" ht="26.4" hidden="1" x14ac:dyDescent="0.25">
      <c r="A9" s="741"/>
      <c r="B9" s="742"/>
      <c r="C9" s="743"/>
      <c r="D9" s="743" t="s">
        <v>104</v>
      </c>
      <c r="E9" s="610" t="s">
        <v>4477</v>
      </c>
      <c r="F9" s="15" t="s">
        <v>73</v>
      </c>
      <c r="G9" s="461">
        <f>I8</f>
        <v>0</v>
      </c>
      <c r="H9" s="883"/>
      <c r="I9" s="539">
        <f>G9*H9</f>
        <v>0</v>
      </c>
    </row>
    <row r="10" spans="1:10" hidden="1" x14ac:dyDescent="0.25">
      <c r="A10" s="741"/>
      <c r="B10" s="742"/>
      <c r="C10" s="743" t="s">
        <v>89</v>
      </c>
      <c r="D10" s="743"/>
      <c r="E10" s="610" t="s">
        <v>4478</v>
      </c>
      <c r="F10" s="15" t="s">
        <v>127</v>
      </c>
      <c r="G10" s="15" t="s">
        <v>128</v>
      </c>
      <c r="H10" s="15" t="s">
        <v>129</v>
      </c>
      <c r="I10" s="539"/>
    </row>
    <row r="11" spans="1:10" ht="26.4" hidden="1" x14ac:dyDescent="0.25">
      <c r="A11" s="741"/>
      <c r="B11" s="742"/>
      <c r="C11" s="743"/>
      <c r="D11" s="743" t="s">
        <v>104</v>
      </c>
      <c r="E11" s="610" t="s">
        <v>4479</v>
      </c>
      <c r="F11" s="15" t="s">
        <v>73</v>
      </c>
      <c r="G11" s="461">
        <f>I10</f>
        <v>0</v>
      </c>
      <c r="H11" s="883"/>
      <c r="I11" s="539">
        <f>G11*H11</f>
        <v>0</v>
      </c>
    </row>
    <row r="12" spans="1:10" hidden="1" x14ac:dyDescent="0.25">
      <c r="A12" s="741"/>
      <c r="B12" s="742"/>
      <c r="C12" s="743" t="s">
        <v>17</v>
      </c>
      <c r="D12" s="743"/>
      <c r="E12" s="610" t="s">
        <v>4480</v>
      </c>
      <c r="F12" s="15" t="s">
        <v>127</v>
      </c>
      <c r="G12" s="15" t="s">
        <v>128</v>
      </c>
      <c r="H12" s="15" t="s">
        <v>129</v>
      </c>
      <c r="I12" s="539"/>
    </row>
    <row r="13" spans="1:10" ht="26.4" hidden="1" x14ac:dyDescent="0.25">
      <c r="A13" s="741"/>
      <c r="B13" s="742"/>
      <c r="C13" s="743"/>
      <c r="D13" s="743" t="s">
        <v>104</v>
      </c>
      <c r="E13" s="610" t="s">
        <v>4481</v>
      </c>
      <c r="F13" s="15" t="s">
        <v>73</v>
      </c>
      <c r="G13" s="129">
        <f>I12</f>
        <v>0</v>
      </c>
      <c r="H13" s="883"/>
      <c r="I13" s="539">
        <f>G13*H13</f>
        <v>0</v>
      </c>
    </row>
    <row r="14" spans="1:10" hidden="1" x14ac:dyDescent="0.25">
      <c r="A14" s="741"/>
      <c r="B14" s="742"/>
      <c r="C14" s="743" t="s">
        <v>18</v>
      </c>
      <c r="D14" s="743"/>
      <c r="E14" s="610" t="s">
        <v>4482</v>
      </c>
      <c r="F14" s="15" t="s">
        <v>127</v>
      </c>
      <c r="G14" s="15" t="s">
        <v>128</v>
      </c>
      <c r="H14" s="15" t="s">
        <v>129</v>
      </c>
      <c r="I14" s="539"/>
    </row>
    <row r="15" spans="1:10" ht="26.4" hidden="1" x14ac:dyDescent="0.25">
      <c r="A15" s="741"/>
      <c r="B15" s="742"/>
      <c r="C15" s="743"/>
      <c r="D15" s="743" t="s">
        <v>104</v>
      </c>
      <c r="E15" s="610" t="s">
        <v>4483</v>
      </c>
      <c r="F15" s="15" t="s">
        <v>73</v>
      </c>
      <c r="G15" s="129">
        <f>I14</f>
        <v>0</v>
      </c>
      <c r="H15" s="883"/>
      <c r="I15" s="539">
        <f>G15*H15</f>
        <v>0</v>
      </c>
    </row>
    <row r="16" spans="1:10" hidden="1" x14ac:dyDescent="0.25">
      <c r="A16" s="741"/>
      <c r="B16" s="742" t="s">
        <v>4484</v>
      </c>
      <c r="C16" s="132"/>
      <c r="D16" s="132"/>
      <c r="E16" s="610" t="s">
        <v>4485</v>
      </c>
      <c r="F16" s="15"/>
      <c r="G16" s="15"/>
      <c r="H16" s="15"/>
      <c r="I16" s="539"/>
    </row>
    <row r="17" spans="1:10" hidden="1" x14ac:dyDescent="0.25">
      <c r="A17" s="741"/>
      <c r="B17" s="742"/>
      <c r="C17" s="743" t="s">
        <v>86</v>
      </c>
      <c r="D17" s="743"/>
      <c r="E17" s="610" t="s">
        <v>4657</v>
      </c>
      <c r="F17" s="15" t="s">
        <v>127</v>
      </c>
      <c r="G17" s="15">
        <v>1</v>
      </c>
      <c r="H17" s="461">
        <v>0</v>
      </c>
      <c r="I17" s="539">
        <v>0</v>
      </c>
      <c r="J17" s="194"/>
    </row>
    <row r="18" spans="1:10" ht="26.4" hidden="1" x14ac:dyDescent="0.25">
      <c r="A18" s="741"/>
      <c r="B18" s="742"/>
      <c r="C18" s="743"/>
      <c r="D18" s="743" t="s">
        <v>104</v>
      </c>
      <c r="E18" s="610" t="s">
        <v>4486</v>
      </c>
      <c r="F18" s="15" t="s">
        <v>73</v>
      </c>
      <c r="G18" s="129">
        <f>I17</f>
        <v>0</v>
      </c>
      <c r="H18" s="883">
        <v>0</v>
      </c>
      <c r="I18" s="539">
        <f>G18*H18</f>
        <v>0</v>
      </c>
    </row>
    <row r="19" spans="1:10" hidden="1" x14ac:dyDescent="0.25">
      <c r="A19" s="741" t="s">
        <v>4487</v>
      </c>
      <c r="B19" s="742"/>
      <c r="C19" s="743"/>
      <c r="D19" s="743"/>
      <c r="E19" s="607" t="s">
        <v>4488</v>
      </c>
      <c r="F19" s="15"/>
      <c r="G19" s="15"/>
      <c r="H19" s="15"/>
      <c r="I19" s="539"/>
    </row>
    <row r="20" spans="1:10" hidden="1" x14ac:dyDescent="0.25">
      <c r="A20" s="741"/>
      <c r="B20" s="742" t="s">
        <v>4489</v>
      </c>
      <c r="C20" s="743"/>
      <c r="D20" s="743"/>
      <c r="E20" s="610" t="s">
        <v>4490</v>
      </c>
      <c r="F20" s="15" t="s">
        <v>351</v>
      </c>
      <c r="G20" s="15"/>
      <c r="H20" s="461"/>
      <c r="I20" s="539"/>
    </row>
    <row r="21" spans="1:10" ht="66" hidden="1" x14ac:dyDescent="0.25">
      <c r="A21" s="741" t="s">
        <v>4491</v>
      </c>
      <c r="B21" s="742"/>
      <c r="C21" s="743"/>
      <c r="D21" s="743"/>
      <c r="E21" s="808" t="s">
        <v>4492</v>
      </c>
      <c r="F21" s="15"/>
      <c r="G21" s="15"/>
      <c r="H21" s="15"/>
      <c r="I21" s="539"/>
    </row>
    <row r="22" spans="1:10" ht="26.4" hidden="1" x14ac:dyDescent="0.25">
      <c r="A22" s="741"/>
      <c r="B22" s="742" t="s">
        <v>4493</v>
      </c>
      <c r="C22" s="743"/>
      <c r="D22" s="743"/>
      <c r="E22" s="610" t="s">
        <v>4494</v>
      </c>
      <c r="F22" s="15" t="s">
        <v>127</v>
      </c>
      <c r="G22" s="15">
        <v>0</v>
      </c>
      <c r="H22" s="461">
        <v>50000</v>
      </c>
      <c r="I22" s="539">
        <v>0</v>
      </c>
    </row>
    <row r="23" spans="1:10" ht="26.4" hidden="1" x14ac:dyDescent="0.25">
      <c r="A23" s="741"/>
      <c r="B23" s="132"/>
      <c r="C23" s="743" t="s">
        <v>86</v>
      </c>
      <c r="D23" s="743"/>
      <c r="E23" s="610" t="s">
        <v>4495</v>
      </c>
      <c r="F23" s="15" t="s">
        <v>73</v>
      </c>
      <c r="G23" s="129">
        <v>0</v>
      </c>
      <c r="H23" s="883">
        <v>0.05</v>
      </c>
      <c r="I23" s="539">
        <f>G23*H23</f>
        <v>0</v>
      </c>
    </row>
    <row r="24" spans="1:10" ht="26.4" hidden="1" x14ac:dyDescent="0.25">
      <c r="A24" s="741"/>
      <c r="B24" s="742" t="s">
        <v>4496</v>
      </c>
      <c r="C24" s="743"/>
      <c r="D24" s="743"/>
      <c r="E24" s="610" t="s">
        <v>4497</v>
      </c>
      <c r="F24" s="15" t="s">
        <v>127</v>
      </c>
      <c r="G24" s="15" t="s">
        <v>128</v>
      </c>
      <c r="H24" s="15" t="s">
        <v>129</v>
      </c>
      <c r="I24" s="539"/>
    </row>
    <row r="25" spans="1:10" ht="26.4" hidden="1" x14ac:dyDescent="0.25">
      <c r="A25" s="741"/>
      <c r="B25" s="742"/>
      <c r="C25" s="743" t="s">
        <v>86</v>
      </c>
      <c r="D25" s="743"/>
      <c r="E25" s="610" t="s">
        <v>4498</v>
      </c>
      <c r="F25" s="15" t="s">
        <v>73</v>
      </c>
      <c r="G25" s="129">
        <f>I24</f>
        <v>0</v>
      </c>
      <c r="H25" s="883"/>
      <c r="I25" s="539">
        <f>G25*H25</f>
        <v>0</v>
      </c>
    </row>
    <row r="26" spans="1:10" hidden="1" x14ac:dyDescent="0.25">
      <c r="A26" s="741"/>
      <c r="B26" s="742" t="s">
        <v>4499</v>
      </c>
      <c r="C26" s="743"/>
      <c r="D26" s="743"/>
      <c r="E26" s="610" t="s">
        <v>4500</v>
      </c>
      <c r="F26" s="15" t="s">
        <v>127</v>
      </c>
      <c r="G26" s="15" t="s">
        <v>128</v>
      </c>
      <c r="H26" s="15" t="s">
        <v>129</v>
      </c>
      <c r="I26" s="539"/>
    </row>
    <row r="27" spans="1:10" ht="26.4" hidden="1" x14ac:dyDescent="0.25">
      <c r="A27" s="741"/>
      <c r="B27" s="742"/>
      <c r="C27" s="743" t="s">
        <v>86</v>
      </c>
      <c r="D27" s="743"/>
      <c r="E27" s="610" t="s">
        <v>4501</v>
      </c>
      <c r="F27" s="15" t="s">
        <v>73</v>
      </c>
      <c r="G27" s="129">
        <f>I26</f>
        <v>0</v>
      </c>
      <c r="H27" s="883"/>
      <c r="I27" s="539">
        <f>G27*H27</f>
        <v>0</v>
      </c>
    </row>
    <row r="28" spans="1:10" hidden="1" x14ac:dyDescent="0.25">
      <c r="A28" s="741"/>
      <c r="B28" s="742" t="s">
        <v>4502</v>
      </c>
      <c r="C28" s="743"/>
      <c r="D28" s="743"/>
      <c r="E28" s="610" t="s">
        <v>4503</v>
      </c>
      <c r="F28" s="15" t="s">
        <v>127</v>
      </c>
      <c r="G28" s="15" t="s">
        <v>128</v>
      </c>
      <c r="H28" s="15" t="s">
        <v>129</v>
      </c>
      <c r="I28" s="539"/>
    </row>
    <row r="29" spans="1:10" ht="26.4" hidden="1" x14ac:dyDescent="0.25">
      <c r="A29" s="741"/>
      <c r="B29" s="742"/>
      <c r="C29" s="743" t="s">
        <v>86</v>
      </c>
      <c r="D29" s="743"/>
      <c r="E29" s="610" t="s">
        <v>4504</v>
      </c>
      <c r="F29" s="15" t="s">
        <v>73</v>
      </c>
      <c r="G29" s="129">
        <f>I28</f>
        <v>0</v>
      </c>
      <c r="H29" s="883"/>
      <c r="I29" s="539">
        <f>G29*H29</f>
        <v>0</v>
      </c>
    </row>
    <row r="30" spans="1:10" ht="26.4" hidden="1" x14ac:dyDescent="0.25">
      <c r="A30" s="741"/>
      <c r="B30" s="742" t="s">
        <v>4505</v>
      </c>
      <c r="C30" s="743"/>
      <c r="D30" s="743"/>
      <c r="E30" s="610" t="s">
        <v>4506</v>
      </c>
      <c r="F30" s="15" t="s">
        <v>127</v>
      </c>
      <c r="G30" s="15" t="s">
        <v>128</v>
      </c>
      <c r="H30" s="15" t="s">
        <v>129</v>
      </c>
      <c r="I30" s="539"/>
    </row>
    <row r="31" spans="1:10" ht="26.4" hidden="1" x14ac:dyDescent="0.25">
      <c r="A31" s="741"/>
      <c r="B31" s="742"/>
      <c r="C31" s="743" t="s">
        <v>86</v>
      </c>
      <c r="D31" s="743"/>
      <c r="E31" s="610" t="s">
        <v>4507</v>
      </c>
      <c r="F31" s="15" t="s">
        <v>73</v>
      </c>
      <c r="G31" s="129">
        <f>I30</f>
        <v>0</v>
      </c>
      <c r="H31" s="883"/>
      <c r="I31" s="539">
        <f>G31*H31</f>
        <v>0</v>
      </c>
    </row>
    <row r="32" spans="1:10" ht="26.4" x14ac:dyDescent="0.25">
      <c r="A32" s="741" t="s">
        <v>5566</v>
      </c>
      <c r="B32" s="742"/>
      <c r="C32" s="743"/>
      <c r="D32" s="743"/>
      <c r="E32" s="607" t="s">
        <v>4470</v>
      </c>
      <c r="F32" s="980"/>
      <c r="G32" s="15"/>
      <c r="H32" s="15"/>
      <c r="I32" s="539"/>
      <c r="J32" s="194"/>
    </row>
    <row r="33" spans="1:9" ht="26.4" x14ac:dyDescent="0.25">
      <c r="A33" s="741"/>
      <c r="B33" s="742" t="s">
        <v>4508</v>
      </c>
      <c r="C33" s="743" t="s">
        <v>86</v>
      </c>
      <c r="D33" s="743"/>
      <c r="E33" s="610" t="s">
        <v>5446</v>
      </c>
      <c r="F33" s="15" t="s">
        <v>127</v>
      </c>
      <c r="G33" s="15">
        <v>1</v>
      </c>
      <c r="H33" s="461">
        <v>2300000</v>
      </c>
      <c r="I33" s="539">
        <f>+H33*G33</f>
        <v>2300000</v>
      </c>
    </row>
    <row r="34" spans="1:9" ht="26.4" x14ac:dyDescent="0.25">
      <c r="A34" s="741"/>
      <c r="B34" s="742"/>
      <c r="C34" s="743" t="s">
        <v>89</v>
      </c>
      <c r="D34" s="743"/>
      <c r="E34" s="610" t="s">
        <v>4509</v>
      </c>
      <c r="F34" s="15" t="s">
        <v>73</v>
      </c>
      <c r="G34" s="129">
        <f>I33</f>
        <v>2300000</v>
      </c>
      <c r="H34" s="894"/>
      <c r="I34" s="539">
        <f>G34*H34</f>
        <v>0</v>
      </c>
    </row>
    <row r="35" spans="1:9" x14ac:dyDescent="0.25">
      <c r="A35" s="981"/>
      <c r="B35" s="982"/>
      <c r="C35" s="983"/>
      <c r="D35" s="983"/>
      <c r="E35" s="632"/>
      <c r="F35" s="201"/>
      <c r="G35" s="984"/>
      <c r="H35" s="985"/>
      <c r="I35" s="559"/>
    </row>
    <row r="36" spans="1:9" ht="39.6" x14ac:dyDescent="0.25">
      <c r="A36" s="981"/>
      <c r="B36" s="982"/>
      <c r="C36" s="983" t="s">
        <v>17</v>
      </c>
      <c r="D36" s="983"/>
      <c r="E36" s="632" t="s">
        <v>5578</v>
      </c>
      <c r="F36" s="15" t="s">
        <v>73</v>
      </c>
      <c r="G36" s="129">
        <f>+I33</f>
        <v>2300000</v>
      </c>
      <c r="H36" s="894"/>
      <c r="I36" s="539">
        <f>G36*H36</f>
        <v>0</v>
      </c>
    </row>
    <row r="37" spans="1:9" ht="13.8" thickBot="1" x14ac:dyDescent="0.3">
      <c r="A37" s="940"/>
      <c r="B37" s="941"/>
      <c r="C37" s="942"/>
      <c r="D37" s="942"/>
      <c r="E37" s="878"/>
      <c r="F37" s="986"/>
      <c r="G37" s="987"/>
      <c r="H37" s="988"/>
      <c r="I37" s="543"/>
    </row>
    <row r="38" spans="1:9" ht="13.8" thickBot="1" x14ac:dyDescent="0.3">
      <c r="A38" s="635" t="s">
        <v>131</v>
      </c>
      <c r="B38" s="639"/>
      <c r="C38" s="639"/>
      <c r="D38" s="639"/>
      <c r="E38" s="639"/>
      <c r="F38" s="989"/>
      <c r="G38" s="595"/>
      <c r="H38" s="595"/>
      <c r="I38" s="474">
        <f>SUM(I5:I34)</f>
        <v>2300000</v>
      </c>
    </row>
    <row r="1048314" spans="6:6" x14ac:dyDescent="0.25">
      <c r="F1048314" s="10"/>
    </row>
  </sheetData>
  <sheetProtection algorithmName="SHA-512" hashValue="dhTu/irkXKvoBEehC1Nw31S3NvWu4kpQ36SioyGxva7qsO/OiHqgCkWuy9OTgecvsNVk3Pydyg1JTzY8xwFxrA==" saltValue="8akvq47FXbXllR14nq/8PQ==" spinCount="100000" sheet="1" objects="1" scenarios="1"/>
  <mergeCells count="2">
    <mergeCell ref="F1:I1"/>
    <mergeCell ref="B1:E1"/>
  </mergeCells>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6F2-8B1E-4BFE-8480-72E97CF676AF}">
  <sheetPr codeName="Sheet95"/>
  <dimension ref="A1:T85"/>
  <sheetViews>
    <sheetView view="pageBreakPreview" topLeftCell="A8" zoomScale="70" zoomScaleNormal="100" zoomScaleSheetLayoutView="70" workbookViewId="0">
      <selection activeCell="D37" sqref="D37"/>
    </sheetView>
  </sheetViews>
  <sheetFormatPr defaultRowHeight="13.8" x14ac:dyDescent="0.25"/>
  <cols>
    <col min="1" max="1" width="9.33203125" style="236" customWidth="1"/>
    <col min="2" max="3" width="3.6640625" style="236" customWidth="1"/>
    <col min="4" max="4" width="40.6640625" style="236" customWidth="1"/>
    <col min="5" max="5" width="25.5546875" style="236" customWidth="1"/>
    <col min="6" max="8" width="20.6640625" style="236" customWidth="1"/>
    <col min="9" max="9" width="14.5546875" style="236" bestFit="1" customWidth="1"/>
    <col min="10" max="10" width="7.6640625" style="236" bestFit="1" customWidth="1"/>
    <col min="11" max="11" width="20.6640625" style="236" customWidth="1"/>
    <col min="12" max="12" width="14.5546875" style="236" bestFit="1" customWidth="1"/>
    <col min="13" max="13" width="7.6640625" style="236" bestFit="1" customWidth="1"/>
    <col min="14" max="14" width="20.6640625" style="236" customWidth="1"/>
    <col min="15" max="15" width="14.5546875" style="236" bestFit="1" customWidth="1"/>
    <col min="16" max="16" width="7.6640625" style="236" bestFit="1" customWidth="1"/>
    <col min="17" max="17" width="20.6640625" style="236" customWidth="1"/>
    <col min="18" max="18" width="13.6640625" style="236" customWidth="1"/>
    <col min="19" max="19" width="9.33203125" style="236"/>
    <col min="20" max="20" width="14" style="236" customWidth="1"/>
    <col min="21" max="257" width="9.33203125" style="236"/>
    <col min="258" max="258" width="9.33203125" style="236" customWidth="1"/>
    <col min="259" max="259" width="6.6640625" style="236" customWidth="1"/>
    <col min="260" max="260" width="40.6640625" style="236" customWidth="1"/>
    <col min="261" max="264" width="9.33203125" style="236" customWidth="1"/>
    <col min="265" max="513" width="9.33203125" style="236"/>
    <col min="514" max="514" width="9.33203125" style="236" customWidth="1"/>
    <col min="515" max="515" width="6.6640625" style="236" customWidth="1"/>
    <col min="516" max="516" width="40.6640625" style="236" customWidth="1"/>
    <col min="517" max="520" width="9.33203125" style="236" customWidth="1"/>
    <col min="521" max="769" width="9.33203125" style="236"/>
    <col min="770" max="770" width="9.33203125" style="236" customWidth="1"/>
    <col min="771" max="771" width="6.6640625" style="236" customWidth="1"/>
    <col min="772" max="772" width="40.6640625" style="236" customWidth="1"/>
    <col min="773" max="776" width="9.33203125" style="236" customWidth="1"/>
    <col min="777" max="1025" width="9.33203125" style="236"/>
    <col min="1026" max="1026" width="9.33203125" style="236" customWidth="1"/>
    <col min="1027" max="1027" width="6.6640625" style="236" customWidth="1"/>
    <col min="1028" max="1028" width="40.6640625" style="236" customWidth="1"/>
    <col min="1029" max="1032" width="9.33203125" style="236" customWidth="1"/>
    <col min="1033" max="1281" width="9.33203125" style="236"/>
    <col min="1282" max="1282" width="9.33203125" style="236" customWidth="1"/>
    <col min="1283" max="1283" width="6.6640625" style="236" customWidth="1"/>
    <col min="1284" max="1284" width="40.6640625" style="236" customWidth="1"/>
    <col min="1285" max="1288" width="9.33203125" style="236" customWidth="1"/>
    <col min="1289" max="1537" width="9.33203125" style="236"/>
    <col min="1538" max="1538" width="9.33203125" style="236" customWidth="1"/>
    <col min="1539" max="1539" width="6.6640625" style="236" customWidth="1"/>
    <col min="1540" max="1540" width="40.6640625" style="236" customWidth="1"/>
    <col min="1541" max="1544" width="9.33203125" style="236" customWidth="1"/>
    <col min="1545" max="1793" width="9.33203125" style="236"/>
    <col min="1794" max="1794" width="9.33203125" style="236" customWidth="1"/>
    <col min="1795" max="1795" width="6.6640625" style="236" customWidth="1"/>
    <col min="1796" max="1796" width="40.6640625" style="236" customWidth="1"/>
    <col min="1797" max="1800" width="9.33203125" style="236" customWidth="1"/>
    <col min="1801" max="2049" width="9.33203125" style="236"/>
    <col min="2050" max="2050" width="9.33203125" style="236" customWidth="1"/>
    <col min="2051" max="2051" width="6.6640625" style="236" customWidth="1"/>
    <col min="2052" max="2052" width="40.6640625" style="236" customWidth="1"/>
    <col min="2053" max="2056" width="9.33203125" style="236" customWidth="1"/>
    <col min="2057" max="2305" width="9.33203125" style="236"/>
    <col min="2306" max="2306" width="9.33203125" style="236" customWidth="1"/>
    <col min="2307" max="2307" width="6.6640625" style="236" customWidth="1"/>
    <col min="2308" max="2308" width="40.6640625" style="236" customWidth="1"/>
    <col min="2309" max="2312" width="9.33203125" style="236" customWidth="1"/>
    <col min="2313" max="2561" width="9.33203125" style="236"/>
    <col min="2562" max="2562" width="9.33203125" style="236" customWidth="1"/>
    <col min="2563" max="2563" width="6.6640625" style="236" customWidth="1"/>
    <col min="2564" max="2564" width="40.6640625" style="236" customWidth="1"/>
    <col min="2565" max="2568" width="9.33203125" style="236" customWidth="1"/>
    <col min="2569" max="2817" width="9.33203125" style="236"/>
    <col min="2818" max="2818" width="9.33203125" style="236" customWidth="1"/>
    <col min="2819" max="2819" width="6.6640625" style="236" customWidth="1"/>
    <col min="2820" max="2820" width="40.6640625" style="236" customWidth="1"/>
    <col min="2821" max="2824" width="9.33203125" style="236" customWidth="1"/>
    <col min="2825" max="3073" width="9.33203125" style="236"/>
    <col min="3074" max="3074" width="9.33203125" style="236" customWidth="1"/>
    <col min="3075" max="3075" width="6.6640625" style="236" customWidth="1"/>
    <col min="3076" max="3076" width="40.6640625" style="236" customWidth="1"/>
    <col min="3077" max="3080" width="9.33203125" style="236" customWidth="1"/>
    <col min="3081" max="3329" width="9.33203125" style="236"/>
    <col min="3330" max="3330" width="9.33203125" style="236" customWidth="1"/>
    <col min="3331" max="3331" width="6.6640625" style="236" customWidth="1"/>
    <col min="3332" max="3332" width="40.6640625" style="236" customWidth="1"/>
    <col min="3333" max="3336" width="9.33203125" style="236" customWidth="1"/>
    <col min="3337" max="3585" width="9.33203125" style="236"/>
    <col min="3586" max="3586" width="9.33203125" style="236" customWidth="1"/>
    <col min="3587" max="3587" width="6.6640625" style="236" customWidth="1"/>
    <col min="3588" max="3588" width="40.6640625" style="236" customWidth="1"/>
    <col min="3589" max="3592" width="9.33203125" style="236" customWidth="1"/>
    <col min="3593" max="3841" width="9.33203125" style="236"/>
    <col min="3842" max="3842" width="9.33203125" style="236" customWidth="1"/>
    <col min="3843" max="3843" width="6.6640625" style="236" customWidth="1"/>
    <col min="3844" max="3844" width="40.6640625" style="236" customWidth="1"/>
    <col min="3845" max="3848" width="9.33203125" style="236" customWidth="1"/>
    <col min="3849" max="4097" width="9.33203125" style="236"/>
    <col min="4098" max="4098" width="9.33203125" style="236" customWidth="1"/>
    <col min="4099" max="4099" width="6.6640625" style="236" customWidth="1"/>
    <col min="4100" max="4100" width="40.6640625" style="236" customWidth="1"/>
    <col min="4101" max="4104" width="9.33203125" style="236" customWidth="1"/>
    <col min="4105" max="4353" width="9.33203125" style="236"/>
    <col min="4354" max="4354" width="9.33203125" style="236" customWidth="1"/>
    <col min="4355" max="4355" width="6.6640625" style="236" customWidth="1"/>
    <col min="4356" max="4356" width="40.6640625" style="236" customWidth="1"/>
    <col min="4357" max="4360" width="9.33203125" style="236" customWidth="1"/>
    <col min="4361" max="4609" width="9.33203125" style="236"/>
    <col min="4610" max="4610" width="9.33203125" style="236" customWidth="1"/>
    <col min="4611" max="4611" width="6.6640625" style="236" customWidth="1"/>
    <col min="4612" max="4612" width="40.6640625" style="236" customWidth="1"/>
    <col min="4613" max="4616" width="9.33203125" style="236" customWidth="1"/>
    <col min="4617" max="4865" width="9.33203125" style="236"/>
    <col min="4866" max="4866" width="9.33203125" style="236" customWidth="1"/>
    <col min="4867" max="4867" width="6.6640625" style="236" customWidth="1"/>
    <col min="4868" max="4868" width="40.6640625" style="236" customWidth="1"/>
    <col min="4869" max="4872" width="9.33203125" style="236" customWidth="1"/>
    <col min="4873" max="5121" width="9.33203125" style="236"/>
    <col min="5122" max="5122" width="9.33203125" style="236" customWidth="1"/>
    <col min="5123" max="5123" width="6.6640625" style="236" customWidth="1"/>
    <col min="5124" max="5124" width="40.6640625" style="236" customWidth="1"/>
    <col min="5125" max="5128" width="9.33203125" style="236" customWidth="1"/>
    <col min="5129" max="5377" width="9.33203125" style="236"/>
    <col min="5378" max="5378" width="9.33203125" style="236" customWidth="1"/>
    <col min="5379" max="5379" width="6.6640625" style="236" customWidth="1"/>
    <col min="5380" max="5380" width="40.6640625" style="236" customWidth="1"/>
    <col min="5381" max="5384" width="9.33203125" style="236" customWidth="1"/>
    <col min="5385" max="5633" width="9.33203125" style="236"/>
    <col min="5634" max="5634" width="9.33203125" style="236" customWidth="1"/>
    <col min="5635" max="5635" width="6.6640625" style="236" customWidth="1"/>
    <col min="5636" max="5636" width="40.6640625" style="236" customWidth="1"/>
    <col min="5637" max="5640" width="9.33203125" style="236" customWidth="1"/>
    <col min="5641" max="5889" width="9.33203125" style="236"/>
    <col min="5890" max="5890" width="9.33203125" style="236" customWidth="1"/>
    <col min="5891" max="5891" width="6.6640625" style="236" customWidth="1"/>
    <col min="5892" max="5892" width="40.6640625" style="236" customWidth="1"/>
    <col min="5893" max="5896" width="9.33203125" style="236" customWidth="1"/>
    <col min="5897" max="6145" width="9.33203125" style="236"/>
    <col min="6146" max="6146" width="9.33203125" style="236" customWidth="1"/>
    <col min="6147" max="6147" width="6.6640625" style="236" customWidth="1"/>
    <col min="6148" max="6148" width="40.6640625" style="236" customWidth="1"/>
    <col min="6149" max="6152" width="9.33203125" style="236" customWidth="1"/>
    <col min="6153" max="6401" width="9.33203125" style="236"/>
    <col min="6402" max="6402" width="9.33203125" style="236" customWidth="1"/>
    <col min="6403" max="6403" width="6.6640625" style="236" customWidth="1"/>
    <col min="6404" max="6404" width="40.6640625" style="236" customWidth="1"/>
    <col min="6405" max="6408" width="9.33203125" style="236" customWidth="1"/>
    <col min="6409" max="6657" width="9.33203125" style="236"/>
    <col min="6658" max="6658" width="9.33203125" style="236" customWidth="1"/>
    <col min="6659" max="6659" width="6.6640625" style="236" customWidth="1"/>
    <col min="6660" max="6660" width="40.6640625" style="236" customWidth="1"/>
    <col min="6661" max="6664" width="9.33203125" style="236" customWidth="1"/>
    <col min="6665" max="6913" width="9.33203125" style="236"/>
    <col min="6914" max="6914" width="9.33203125" style="236" customWidth="1"/>
    <col min="6915" max="6915" width="6.6640625" style="236" customWidth="1"/>
    <col min="6916" max="6916" width="40.6640625" style="236" customWidth="1"/>
    <col min="6917" max="6920" width="9.33203125" style="236" customWidth="1"/>
    <col min="6921" max="7169" width="9.33203125" style="236"/>
    <col min="7170" max="7170" width="9.33203125" style="236" customWidth="1"/>
    <col min="7171" max="7171" width="6.6640625" style="236" customWidth="1"/>
    <col min="7172" max="7172" width="40.6640625" style="236" customWidth="1"/>
    <col min="7173" max="7176" width="9.33203125" style="236" customWidth="1"/>
    <col min="7177" max="7425" width="9.33203125" style="236"/>
    <col min="7426" max="7426" width="9.33203125" style="236" customWidth="1"/>
    <col min="7427" max="7427" width="6.6640625" style="236" customWidth="1"/>
    <col min="7428" max="7428" width="40.6640625" style="236" customWidth="1"/>
    <col min="7429" max="7432" width="9.33203125" style="236" customWidth="1"/>
    <col min="7433" max="7681" width="9.33203125" style="236"/>
    <col min="7682" max="7682" width="9.33203125" style="236" customWidth="1"/>
    <col min="7683" max="7683" width="6.6640625" style="236" customWidth="1"/>
    <col min="7684" max="7684" width="40.6640625" style="236" customWidth="1"/>
    <col min="7685" max="7688" width="9.33203125" style="236" customWidth="1"/>
    <col min="7689" max="7937" width="9.33203125" style="236"/>
    <col min="7938" max="7938" width="9.33203125" style="236" customWidth="1"/>
    <col min="7939" max="7939" width="6.6640625" style="236" customWidth="1"/>
    <col min="7940" max="7940" width="40.6640625" style="236" customWidth="1"/>
    <col min="7941" max="7944" width="9.33203125" style="236" customWidth="1"/>
    <col min="7945" max="8193" width="9.33203125" style="236"/>
    <col min="8194" max="8194" width="9.33203125" style="236" customWidth="1"/>
    <col min="8195" max="8195" width="6.6640625" style="236" customWidth="1"/>
    <col min="8196" max="8196" width="40.6640625" style="236" customWidth="1"/>
    <col min="8197" max="8200" width="9.33203125" style="236" customWidth="1"/>
    <col min="8201" max="8449" width="9.33203125" style="236"/>
    <col min="8450" max="8450" width="9.33203125" style="236" customWidth="1"/>
    <col min="8451" max="8451" width="6.6640625" style="236" customWidth="1"/>
    <col min="8452" max="8452" width="40.6640625" style="236" customWidth="1"/>
    <col min="8453" max="8456" width="9.33203125" style="236" customWidth="1"/>
    <col min="8457" max="8705" width="9.33203125" style="236"/>
    <col min="8706" max="8706" width="9.33203125" style="236" customWidth="1"/>
    <col min="8707" max="8707" width="6.6640625" style="236" customWidth="1"/>
    <col min="8708" max="8708" width="40.6640625" style="236" customWidth="1"/>
    <col min="8709" max="8712" width="9.33203125" style="236" customWidth="1"/>
    <col min="8713" max="8961" width="9.33203125" style="236"/>
    <col min="8962" max="8962" width="9.33203125" style="236" customWidth="1"/>
    <col min="8963" max="8963" width="6.6640625" style="236" customWidth="1"/>
    <col min="8964" max="8964" width="40.6640625" style="236" customWidth="1"/>
    <col min="8965" max="8968" width="9.33203125" style="236" customWidth="1"/>
    <col min="8969" max="9217" width="9.33203125" style="236"/>
    <col min="9218" max="9218" width="9.33203125" style="236" customWidth="1"/>
    <col min="9219" max="9219" width="6.6640625" style="236" customWidth="1"/>
    <col min="9220" max="9220" width="40.6640625" style="236" customWidth="1"/>
    <col min="9221" max="9224" width="9.33203125" style="236" customWidth="1"/>
    <col min="9225" max="9473" width="9.33203125" style="236"/>
    <col min="9474" max="9474" width="9.33203125" style="236" customWidth="1"/>
    <col min="9475" max="9475" width="6.6640625" style="236" customWidth="1"/>
    <col min="9476" max="9476" width="40.6640625" style="236" customWidth="1"/>
    <col min="9477" max="9480" width="9.33203125" style="236" customWidth="1"/>
    <col min="9481" max="9729" width="9.33203125" style="236"/>
    <col min="9730" max="9730" width="9.33203125" style="236" customWidth="1"/>
    <col min="9731" max="9731" width="6.6640625" style="236" customWidth="1"/>
    <col min="9732" max="9732" width="40.6640625" style="236" customWidth="1"/>
    <col min="9733" max="9736" width="9.33203125" style="236" customWidth="1"/>
    <col min="9737" max="9985" width="9.33203125" style="236"/>
    <col min="9986" max="9986" width="9.33203125" style="236" customWidth="1"/>
    <col min="9987" max="9987" width="6.6640625" style="236" customWidth="1"/>
    <col min="9988" max="9988" width="40.6640625" style="236" customWidth="1"/>
    <col min="9989" max="9992" width="9.33203125" style="236" customWidth="1"/>
    <col min="9993" max="10241" width="9.33203125" style="236"/>
    <col min="10242" max="10242" width="9.33203125" style="236" customWidth="1"/>
    <col min="10243" max="10243" width="6.6640625" style="236" customWidth="1"/>
    <col min="10244" max="10244" width="40.6640625" style="236" customWidth="1"/>
    <col min="10245" max="10248" width="9.33203125" style="236" customWidth="1"/>
    <col min="10249" max="10497" width="9.33203125" style="236"/>
    <col min="10498" max="10498" width="9.33203125" style="236" customWidth="1"/>
    <col min="10499" max="10499" width="6.6640625" style="236" customWidth="1"/>
    <col min="10500" max="10500" width="40.6640625" style="236" customWidth="1"/>
    <col min="10501" max="10504" width="9.33203125" style="236" customWidth="1"/>
    <col min="10505" max="10753" width="9.33203125" style="236"/>
    <col min="10754" max="10754" width="9.33203125" style="236" customWidth="1"/>
    <col min="10755" max="10755" width="6.6640625" style="236" customWidth="1"/>
    <col min="10756" max="10756" width="40.6640625" style="236" customWidth="1"/>
    <col min="10757" max="10760" width="9.33203125" style="236" customWidth="1"/>
    <col min="10761" max="11009" width="9.33203125" style="236"/>
    <col min="11010" max="11010" width="9.33203125" style="236" customWidth="1"/>
    <col min="11011" max="11011" width="6.6640625" style="236" customWidth="1"/>
    <col min="11012" max="11012" width="40.6640625" style="236" customWidth="1"/>
    <col min="11013" max="11016" width="9.33203125" style="236" customWidth="1"/>
    <col min="11017" max="11265" width="9.33203125" style="236"/>
    <col min="11266" max="11266" width="9.33203125" style="236" customWidth="1"/>
    <col min="11267" max="11267" width="6.6640625" style="236" customWidth="1"/>
    <col min="11268" max="11268" width="40.6640625" style="236" customWidth="1"/>
    <col min="11269" max="11272" width="9.33203125" style="236" customWidth="1"/>
    <col min="11273" max="11521" width="9.33203125" style="236"/>
    <col min="11522" max="11522" width="9.33203125" style="236" customWidth="1"/>
    <col min="11523" max="11523" width="6.6640625" style="236" customWidth="1"/>
    <col min="11524" max="11524" width="40.6640625" style="236" customWidth="1"/>
    <col min="11525" max="11528" width="9.33203125" style="236" customWidth="1"/>
    <col min="11529" max="11777" width="9.33203125" style="236"/>
    <col min="11778" max="11778" width="9.33203125" style="236" customWidth="1"/>
    <col min="11779" max="11779" width="6.6640625" style="236" customWidth="1"/>
    <col min="11780" max="11780" width="40.6640625" style="236" customWidth="1"/>
    <col min="11781" max="11784" width="9.33203125" style="236" customWidth="1"/>
    <col min="11785" max="12033" width="9.33203125" style="236"/>
    <col min="12034" max="12034" width="9.33203125" style="236" customWidth="1"/>
    <col min="12035" max="12035" width="6.6640625" style="236" customWidth="1"/>
    <col min="12036" max="12036" width="40.6640625" style="236" customWidth="1"/>
    <col min="12037" max="12040" width="9.33203125" style="236" customWidth="1"/>
    <col min="12041" max="12289" width="9.33203125" style="236"/>
    <col min="12290" max="12290" width="9.33203125" style="236" customWidth="1"/>
    <col min="12291" max="12291" width="6.6640625" style="236" customWidth="1"/>
    <col min="12292" max="12292" width="40.6640625" style="236" customWidth="1"/>
    <col min="12293" max="12296" width="9.33203125" style="236" customWidth="1"/>
    <col min="12297" max="12545" width="9.33203125" style="236"/>
    <col min="12546" max="12546" width="9.33203125" style="236" customWidth="1"/>
    <col min="12547" max="12547" width="6.6640625" style="236" customWidth="1"/>
    <col min="12548" max="12548" width="40.6640625" style="236" customWidth="1"/>
    <col min="12549" max="12552" width="9.33203125" style="236" customWidth="1"/>
    <col min="12553" max="12801" width="9.33203125" style="236"/>
    <col min="12802" max="12802" width="9.33203125" style="236" customWidth="1"/>
    <col min="12803" max="12803" width="6.6640625" style="236" customWidth="1"/>
    <col min="12804" max="12804" width="40.6640625" style="236" customWidth="1"/>
    <col min="12805" max="12808" width="9.33203125" style="236" customWidth="1"/>
    <col min="12809" max="13057" width="9.33203125" style="236"/>
    <col min="13058" max="13058" width="9.33203125" style="236" customWidth="1"/>
    <col min="13059" max="13059" width="6.6640625" style="236" customWidth="1"/>
    <col min="13060" max="13060" width="40.6640625" style="236" customWidth="1"/>
    <col min="13061" max="13064" width="9.33203125" style="236" customWidth="1"/>
    <col min="13065" max="13313" width="9.33203125" style="236"/>
    <col min="13314" max="13314" width="9.33203125" style="236" customWidth="1"/>
    <col min="13315" max="13315" width="6.6640625" style="236" customWidth="1"/>
    <col min="13316" max="13316" width="40.6640625" style="236" customWidth="1"/>
    <col min="13317" max="13320" width="9.33203125" style="236" customWidth="1"/>
    <col min="13321" max="13569" width="9.33203125" style="236"/>
    <col min="13570" max="13570" width="9.33203125" style="236" customWidth="1"/>
    <col min="13571" max="13571" width="6.6640625" style="236" customWidth="1"/>
    <col min="13572" max="13572" width="40.6640625" style="236" customWidth="1"/>
    <col min="13573" max="13576" width="9.33203125" style="236" customWidth="1"/>
    <col min="13577" max="13825" width="9.33203125" style="236"/>
    <col min="13826" max="13826" width="9.33203125" style="236" customWidth="1"/>
    <col min="13827" max="13827" width="6.6640625" style="236" customWidth="1"/>
    <col min="13828" max="13828" width="40.6640625" style="236" customWidth="1"/>
    <col min="13829" max="13832" width="9.33203125" style="236" customWidth="1"/>
    <col min="13833" max="14081" width="9.33203125" style="236"/>
    <col min="14082" max="14082" width="9.33203125" style="236" customWidth="1"/>
    <col min="14083" max="14083" width="6.6640625" style="236" customWidth="1"/>
    <col min="14084" max="14084" width="40.6640625" style="236" customWidth="1"/>
    <col min="14085" max="14088" width="9.33203125" style="236" customWidth="1"/>
    <col min="14089" max="14337" width="9.33203125" style="236"/>
    <col min="14338" max="14338" width="9.33203125" style="236" customWidth="1"/>
    <col min="14339" max="14339" width="6.6640625" style="236" customWidth="1"/>
    <col min="14340" max="14340" width="40.6640625" style="236" customWidth="1"/>
    <col min="14341" max="14344" width="9.33203125" style="236" customWidth="1"/>
    <col min="14345" max="14593" width="9.33203125" style="236"/>
    <col min="14594" max="14594" width="9.33203125" style="236" customWidth="1"/>
    <col min="14595" max="14595" width="6.6640625" style="236" customWidth="1"/>
    <col min="14596" max="14596" width="40.6640625" style="236" customWidth="1"/>
    <col min="14597" max="14600" width="9.33203125" style="236" customWidth="1"/>
    <col min="14601" max="14849" width="9.33203125" style="236"/>
    <col min="14850" max="14850" width="9.33203125" style="236" customWidth="1"/>
    <col min="14851" max="14851" width="6.6640625" style="236" customWidth="1"/>
    <col min="14852" max="14852" width="40.6640625" style="236" customWidth="1"/>
    <col min="14853" max="14856" width="9.33203125" style="236" customWidth="1"/>
    <col min="14857" max="15105" width="9.33203125" style="236"/>
    <col min="15106" max="15106" width="9.33203125" style="236" customWidth="1"/>
    <col min="15107" max="15107" width="6.6640625" style="236" customWidth="1"/>
    <col min="15108" max="15108" width="40.6640625" style="236" customWidth="1"/>
    <col min="15109" max="15112" width="9.33203125" style="236" customWidth="1"/>
    <col min="15113" max="15361" width="9.33203125" style="236"/>
    <col min="15362" max="15362" width="9.33203125" style="236" customWidth="1"/>
    <col min="15363" max="15363" width="6.6640625" style="236" customWidth="1"/>
    <col min="15364" max="15364" width="40.6640625" style="236" customWidth="1"/>
    <col min="15365" max="15368" width="9.33203125" style="236" customWidth="1"/>
    <col min="15369" max="15617" width="9.33203125" style="236"/>
    <col min="15618" max="15618" width="9.33203125" style="236" customWidth="1"/>
    <col min="15619" max="15619" width="6.6640625" style="236" customWidth="1"/>
    <col min="15620" max="15620" width="40.6640625" style="236" customWidth="1"/>
    <col min="15621" max="15624" width="9.33203125" style="236" customWidth="1"/>
    <col min="15625" max="15873" width="9.33203125" style="236"/>
    <col min="15874" max="15874" width="9.33203125" style="236" customWidth="1"/>
    <col min="15875" max="15875" width="6.6640625" style="236" customWidth="1"/>
    <col min="15876" max="15876" width="40.6640625" style="236" customWidth="1"/>
    <col min="15877" max="15880" width="9.33203125" style="236" customWidth="1"/>
    <col min="15881" max="16129" width="9.33203125" style="236"/>
    <col min="16130" max="16130" width="9.33203125" style="236" customWidth="1"/>
    <col min="16131" max="16131" width="6.6640625" style="236" customWidth="1"/>
    <col min="16132" max="16132" width="40.6640625" style="236" customWidth="1"/>
    <col min="16133" max="16136" width="9.33203125" style="236" customWidth="1"/>
    <col min="16137" max="16384" width="9.33203125" style="236"/>
  </cols>
  <sheetData>
    <row r="1" spans="1:20" ht="48" customHeight="1" x14ac:dyDescent="0.25">
      <c r="A1" s="1123" t="s">
        <v>4510</v>
      </c>
      <c r="B1" s="1124"/>
      <c r="C1" s="1124"/>
      <c r="D1" s="1125"/>
      <c r="E1" s="1123" t="s">
        <v>4511</v>
      </c>
      <c r="F1" s="1124"/>
      <c r="G1" s="1124"/>
      <c r="H1" s="1125"/>
      <c r="I1" s="1122" t="s">
        <v>4716</v>
      </c>
      <c r="J1" s="1122"/>
      <c r="K1" s="1122"/>
      <c r="L1" s="1122" t="s">
        <v>4715</v>
      </c>
      <c r="M1" s="1122"/>
      <c r="N1" s="1122"/>
      <c r="O1" s="1122" t="s">
        <v>4717</v>
      </c>
      <c r="P1" s="1122"/>
      <c r="Q1" s="1122"/>
      <c r="R1" s="1122" t="s">
        <v>4714</v>
      </c>
      <c r="S1" s="1122"/>
      <c r="T1" s="1122"/>
    </row>
    <row r="2" spans="1:20" x14ac:dyDescent="0.25">
      <c r="A2" s="237" t="s">
        <v>23</v>
      </c>
      <c r="B2" s="237"/>
      <c r="C2" s="237"/>
      <c r="D2" s="237" t="s">
        <v>24</v>
      </c>
      <c r="E2" s="237" t="s">
        <v>25</v>
      </c>
      <c r="F2" s="237" t="s">
        <v>26</v>
      </c>
      <c r="G2" s="237" t="s">
        <v>27</v>
      </c>
      <c r="H2" s="237" t="s">
        <v>28</v>
      </c>
      <c r="I2" s="237" t="s">
        <v>26</v>
      </c>
      <c r="J2" s="237" t="s">
        <v>27</v>
      </c>
      <c r="K2" s="237" t="s">
        <v>28</v>
      </c>
      <c r="L2" s="237" t="s">
        <v>26</v>
      </c>
      <c r="M2" s="237" t="s">
        <v>27</v>
      </c>
      <c r="N2" s="237" t="s">
        <v>28</v>
      </c>
      <c r="O2" s="237" t="s">
        <v>26</v>
      </c>
      <c r="P2" s="237" t="s">
        <v>27</v>
      </c>
      <c r="Q2" s="237" t="s">
        <v>28</v>
      </c>
      <c r="R2" s="237" t="s">
        <v>26</v>
      </c>
      <c r="S2" s="237" t="s">
        <v>27</v>
      </c>
      <c r="T2" s="237" t="s">
        <v>28</v>
      </c>
    </row>
    <row r="3" spans="1:20" x14ac:dyDescent="0.25">
      <c r="A3" s="238"/>
      <c r="B3" s="238"/>
      <c r="C3" s="238"/>
      <c r="D3" s="238"/>
      <c r="E3" s="239"/>
      <c r="F3" s="239"/>
      <c r="G3" s="239"/>
      <c r="H3" s="240"/>
      <c r="I3" s="239"/>
      <c r="J3" s="239"/>
      <c r="K3" s="240"/>
      <c r="L3" s="239"/>
      <c r="M3" s="239"/>
      <c r="N3" s="240"/>
      <c r="O3" s="239"/>
      <c r="P3" s="239"/>
      <c r="Q3" s="240"/>
      <c r="R3" s="239"/>
      <c r="S3" s="239"/>
      <c r="T3" s="240"/>
    </row>
    <row r="4" spans="1:20" x14ac:dyDescent="0.25">
      <c r="A4" s="238"/>
      <c r="B4" s="238"/>
      <c r="C4" s="238"/>
      <c r="D4" s="238"/>
      <c r="E4" s="239"/>
      <c r="F4" s="239"/>
      <c r="G4" s="239"/>
      <c r="H4" s="240"/>
      <c r="I4" s="239"/>
      <c r="J4" s="239"/>
      <c r="K4" s="240"/>
      <c r="L4" s="239"/>
      <c r="M4" s="239"/>
      <c r="N4" s="240"/>
      <c r="O4" s="239"/>
      <c r="P4" s="239"/>
      <c r="Q4" s="240"/>
      <c r="R4" s="239"/>
      <c r="S4" s="239"/>
      <c r="T4" s="240"/>
    </row>
    <row r="5" spans="1:20" x14ac:dyDescent="0.25">
      <c r="A5" s="241" t="s">
        <v>4512</v>
      </c>
      <c r="B5" s="241"/>
      <c r="C5" s="241"/>
      <c r="D5" s="242" t="s">
        <v>4513</v>
      </c>
      <c r="E5" s="243"/>
      <c r="F5" s="243"/>
      <c r="G5" s="243"/>
      <c r="H5" s="244"/>
      <c r="I5" s="243"/>
      <c r="J5" s="243"/>
      <c r="K5" s="244"/>
      <c r="L5" s="243"/>
      <c r="M5" s="243"/>
      <c r="N5" s="244"/>
      <c r="O5" s="243"/>
      <c r="P5" s="243"/>
      <c r="Q5" s="244"/>
      <c r="R5" s="243"/>
      <c r="S5" s="243"/>
      <c r="T5" s="244"/>
    </row>
    <row r="6" spans="1:20" x14ac:dyDescent="0.25">
      <c r="A6" s="241"/>
      <c r="B6" s="245" t="s">
        <v>86</v>
      </c>
      <c r="C6" s="245"/>
      <c r="D6" s="246" t="s">
        <v>4514</v>
      </c>
      <c r="E6" s="247" t="s">
        <v>127</v>
      </c>
      <c r="F6" s="243" t="s">
        <v>128</v>
      </c>
      <c r="G6" s="243" t="s">
        <v>129</v>
      </c>
      <c r="H6" s="248">
        <v>0</v>
      </c>
      <c r="I6" s="243" t="s">
        <v>128</v>
      </c>
      <c r="J6" s="243" t="s">
        <v>129</v>
      </c>
      <c r="K6" s="248">
        <v>0</v>
      </c>
      <c r="L6" s="243" t="s">
        <v>128</v>
      </c>
      <c r="M6" s="243" t="s">
        <v>129</v>
      </c>
      <c r="N6" s="248">
        <v>0</v>
      </c>
      <c r="O6" s="243" t="s">
        <v>128</v>
      </c>
      <c r="P6" s="243" t="s">
        <v>129</v>
      </c>
      <c r="Q6" s="248">
        <v>0</v>
      </c>
      <c r="R6" s="243" t="s">
        <v>128</v>
      </c>
      <c r="S6" s="243" t="s">
        <v>129</v>
      </c>
      <c r="T6" s="248">
        <v>0</v>
      </c>
    </row>
    <row r="7" spans="1:20" ht="26.4" x14ac:dyDescent="0.25">
      <c r="A7" s="241" t="s">
        <v>4515</v>
      </c>
      <c r="B7" s="245"/>
      <c r="C7" s="245"/>
      <c r="D7" s="242" t="s">
        <v>4516</v>
      </c>
      <c r="E7" s="243"/>
      <c r="F7" s="243"/>
      <c r="G7" s="243"/>
      <c r="H7" s="244"/>
      <c r="I7" s="243"/>
      <c r="J7" s="243"/>
      <c r="K7" s="244"/>
      <c r="L7" s="243"/>
      <c r="M7" s="243"/>
      <c r="N7" s="244"/>
      <c r="O7" s="243"/>
      <c r="P7" s="243"/>
      <c r="Q7" s="244"/>
      <c r="R7" s="243"/>
      <c r="S7" s="243"/>
      <c r="T7" s="244"/>
    </row>
    <row r="8" spans="1:20" ht="27.6" x14ac:dyDescent="0.25">
      <c r="A8" s="241"/>
      <c r="B8" s="245" t="s">
        <v>86</v>
      </c>
      <c r="C8" s="245"/>
      <c r="D8" s="246" t="s">
        <v>4517</v>
      </c>
      <c r="E8" s="247" t="s">
        <v>127</v>
      </c>
      <c r="F8" s="243">
        <v>1</v>
      </c>
      <c r="G8" s="243">
        <v>0</v>
      </c>
      <c r="H8" s="248">
        <f>G8*F8</f>
        <v>0</v>
      </c>
      <c r="I8" s="243">
        <v>1</v>
      </c>
      <c r="J8" s="243">
        <v>0</v>
      </c>
      <c r="K8" s="248">
        <f>J8*I8</f>
        <v>0</v>
      </c>
      <c r="L8" s="243">
        <v>1</v>
      </c>
      <c r="M8" s="243">
        <v>0</v>
      </c>
      <c r="N8" s="248">
        <f>M8*L8</f>
        <v>0</v>
      </c>
      <c r="O8" s="243">
        <v>1</v>
      </c>
      <c r="P8" s="243">
        <v>0</v>
      </c>
      <c r="Q8" s="248">
        <f>P8*O8</f>
        <v>0</v>
      </c>
      <c r="R8" s="243">
        <v>1</v>
      </c>
      <c r="S8" s="243">
        <v>0</v>
      </c>
      <c r="T8" s="248">
        <f>S8*R8</f>
        <v>0</v>
      </c>
    </row>
    <row r="9" spans="1:20" ht="27.6" x14ac:dyDescent="0.25">
      <c r="A9" s="241"/>
      <c r="B9" s="245" t="s">
        <v>89</v>
      </c>
      <c r="C9" s="245"/>
      <c r="D9" s="246" t="s">
        <v>4518</v>
      </c>
      <c r="E9" s="245" t="s">
        <v>73</v>
      </c>
      <c r="F9" s="249">
        <f>H8</f>
        <v>0</v>
      </c>
      <c r="G9" s="250">
        <v>0.1</v>
      </c>
      <c r="H9" s="248">
        <f>G9*F9</f>
        <v>0</v>
      </c>
      <c r="I9" s="249">
        <f>K8</f>
        <v>0</v>
      </c>
      <c r="J9" s="250">
        <v>0.1</v>
      </c>
      <c r="K9" s="248">
        <f>J9*I9</f>
        <v>0</v>
      </c>
      <c r="L9" s="249">
        <f>N8</f>
        <v>0</v>
      </c>
      <c r="M9" s="250">
        <v>0.1</v>
      </c>
      <c r="N9" s="248">
        <f>M9*L9</f>
        <v>0</v>
      </c>
      <c r="O9" s="249">
        <f>Q8</f>
        <v>0</v>
      </c>
      <c r="P9" s="250">
        <v>0.1</v>
      </c>
      <c r="Q9" s="248">
        <f>P9*O9</f>
        <v>0</v>
      </c>
      <c r="R9" s="249">
        <f>T8</f>
        <v>0</v>
      </c>
      <c r="S9" s="250">
        <v>0.1</v>
      </c>
      <c r="T9" s="248">
        <f>S9*R9</f>
        <v>0</v>
      </c>
    </row>
    <row r="10" spans="1:20" x14ac:dyDescent="0.25">
      <c r="A10" s="241" t="s">
        <v>4519</v>
      </c>
      <c r="B10" s="245"/>
      <c r="C10" s="245"/>
      <c r="D10" s="242" t="s">
        <v>4520</v>
      </c>
      <c r="E10" s="243"/>
      <c r="F10" s="243"/>
      <c r="G10" s="243"/>
      <c r="H10" s="244"/>
      <c r="I10" s="243"/>
      <c r="J10" s="243"/>
      <c r="K10" s="244"/>
      <c r="L10" s="243"/>
      <c r="M10" s="243"/>
      <c r="N10" s="244"/>
      <c r="O10" s="243"/>
      <c r="P10" s="243"/>
      <c r="Q10" s="244"/>
      <c r="R10" s="243"/>
      <c r="S10" s="243"/>
      <c r="T10" s="244"/>
    </row>
    <row r="11" spans="1:20" ht="41.4" x14ac:dyDescent="0.25">
      <c r="A11" s="241"/>
      <c r="B11" s="245" t="s">
        <v>86</v>
      </c>
      <c r="C11" s="245"/>
      <c r="D11" s="246" t="s">
        <v>4521</v>
      </c>
      <c r="E11" s="243"/>
      <c r="F11" s="243"/>
      <c r="G11" s="243"/>
      <c r="H11" s="244"/>
      <c r="I11" s="243"/>
      <c r="J11" s="243"/>
      <c r="K11" s="244"/>
      <c r="L11" s="243"/>
      <c r="M11" s="243"/>
      <c r="N11" s="244"/>
      <c r="O11" s="243"/>
      <c r="P11" s="243"/>
      <c r="Q11" s="244"/>
      <c r="R11" s="243"/>
      <c r="S11" s="243"/>
      <c r="T11" s="244"/>
    </row>
    <row r="12" spans="1:20" ht="55.2" x14ac:dyDescent="0.25">
      <c r="A12" s="241"/>
      <c r="B12" s="245"/>
      <c r="C12" s="245" t="s">
        <v>104</v>
      </c>
      <c r="D12" s="246" t="s">
        <v>4522</v>
      </c>
      <c r="E12" s="251" t="s">
        <v>351</v>
      </c>
      <c r="F12" s="245">
        <v>4</v>
      </c>
      <c r="G12" s="245"/>
      <c r="H12" s="244">
        <f>F12*G12</f>
        <v>0</v>
      </c>
      <c r="I12" s="245">
        <v>4</v>
      </c>
      <c r="J12" s="245"/>
      <c r="K12" s="244">
        <f>I12*J12</f>
        <v>0</v>
      </c>
      <c r="L12" s="245">
        <v>4</v>
      </c>
      <c r="M12" s="245"/>
      <c r="N12" s="244">
        <f>L12*M12</f>
        <v>0</v>
      </c>
      <c r="O12" s="245">
        <v>4</v>
      </c>
      <c r="P12" s="245"/>
      <c r="Q12" s="244">
        <f>O12*P12</f>
        <v>0</v>
      </c>
      <c r="R12" s="245">
        <v>4</v>
      </c>
      <c r="S12" s="245"/>
      <c r="T12" s="244">
        <f>R12*S12</f>
        <v>0</v>
      </c>
    </row>
    <row r="13" spans="1:20" ht="55.2" x14ac:dyDescent="0.25">
      <c r="A13" s="241"/>
      <c r="B13" s="245"/>
      <c r="C13" s="245" t="s">
        <v>1474</v>
      </c>
      <c r="D13" s="246" t="s">
        <v>4523</v>
      </c>
      <c r="E13" s="251" t="s">
        <v>351</v>
      </c>
      <c r="F13" s="245">
        <v>1</v>
      </c>
      <c r="G13" s="245"/>
      <c r="H13" s="244">
        <f>F13*G13</f>
        <v>0</v>
      </c>
      <c r="I13" s="245">
        <v>1</v>
      </c>
      <c r="J13" s="245"/>
      <c r="K13" s="244">
        <f>I13*J13</f>
        <v>0</v>
      </c>
      <c r="L13" s="245">
        <v>1</v>
      </c>
      <c r="M13" s="245"/>
      <c r="N13" s="244">
        <f>L13*M13</f>
        <v>0</v>
      </c>
      <c r="O13" s="245">
        <v>1</v>
      </c>
      <c r="P13" s="245"/>
      <c r="Q13" s="244">
        <f>O13*P13</f>
        <v>0</v>
      </c>
      <c r="R13" s="245">
        <v>1</v>
      </c>
      <c r="S13" s="245"/>
      <c r="T13" s="244">
        <f>R13*S13</f>
        <v>0</v>
      </c>
    </row>
    <row r="14" spans="1:20" ht="55.2" hidden="1" x14ac:dyDescent="0.25">
      <c r="A14" s="241"/>
      <c r="B14" s="245"/>
      <c r="C14" s="245" t="s">
        <v>1475</v>
      </c>
      <c r="D14" s="246" t="s">
        <v>4524</v>
      </c>
      <c r="E14" s="251" t="s">
        <v>351</v>
      </c>
      <c r="F14" s="245"/>
      <c r="G14" s="245"/>
      <c r="H14" s="244">
        <f>F14*G14</f>
        <v>0</v>
      </c>
      <c r="I14" s="245"/>
      <c r="J14" s="245"/>
      <c r="K14" s="244">
        <f>I14*J14</f>
        <v>0</v>
      </c>
      <c r="L14" s="245"/>
      <c r="M14" s="245"/>
      <c r="N14" s="244">
        <f>L14*M14</f>
        <v>0</v>
      </c>
      <c r="O14" s="245"/>
      <c r="P14" s="245"/>
      <c r="Q14" s="244">
        <f>O14*P14</f>
        <v>0</v>
      </c>
      <c r="R14" s="245"/>
      <c r="S14" s="245"/>
      <c r="T14" s="244">
        <f>R14*S14</f>
        <v>0</v>
      </c>
    </row>
    <row r="15" spans="1:20" ht="41.4" x14ac:dyDescent="0.25">
      <c r="A15" s="241"/>
      <c r="B15" s="245"/>
      <c r="C15" s="245" t="s">
        <v>4525</v>
      </c>
      <c r="D15" s="246" t="s">
        <v>4526</v>
      </c>
      <c r="E15" s="251" t="s">
        <v>351</v>
      </c>
      <c r="F15" s="245">
        <v>5</v>
      </c>
      <c r="G15" s="245"/>
      <c r="H15" s="244">
        <f>F15*G15</f>
        <v>0</v>
      </c>
      <c r="I15" s="245">
        <v>5</v>
      </c>
      <c r="J15" s="245"/>
      <c r="K15" s="244">
        <f>I15*J15</f>
        <v>0</v>
      </c>
      <c r="L15" s="245">
        <v>5</v>
      </c>
      <c r="M15" s="245"/>
      <c r="N15" s="244">
        <f>L15*M15</f>
        <v>0</v>
      </c>
      <c r="O15" s="245">
        <v>5</v>
      </c>
      <c r="P15" s="245"/>
      <c r="Q15" s="244">
        <f>O15*P15</f>
        <v>0</v>
      </c>
      <c r="R15" s="245">
        <v>5</v>
      </c>
      <c r="S15" s="245"/>
      <c r="T15" s="244">
        <f>R15*S15</f>
        <v>0</v>
      </c>
    </row>
    <row r="16" spans="1:20" ht="27.6" x14ac:dyDescent="0.25">
      <c r="A16" s="241"/>
      <c r="B16" s="245" t="s">
        <v>89</v>
      </c>
      <c r="C16" s="245"/>
      <c r="D16" s="246" t="s">
        <v>4527</v>
      </c>
      <c r="E16" s="245" t="s">
        <v>34</v>
      </c>
      <c r="F16" s="245">
        <v>6</v>
      </c>
      <c r="G16" s="245"/>
      <c r="H16" s="244">
        <f>F16*G16</f>
        <v>0</v>
      </c>
      <c r="I16" s="245">
        <v>6</v>
      </c>
      <c r="J16" s="245"/>
      <c r="K16" s="244">
        <f>I16*J16</f>
        <v>0</v>
      </c>
      <c r="L16" s="245">
        <v>6</v>
      </c>
      <c r="M16" s="245"/>
      <c r="N16" s="244">
        <f>L16*M16</f>
        <v>0</v>
      </c>
      <c r="O16" s="245">
        <v>6</v>
      </c>
      <c r="P16" s="245"/>
      <c r="Q16" s="244">
        <f>O16*P16</f>
        <v>0</v>
      </c>
      <c r="R16" s="245">
        <v>6</v>
      </c>
      <c r="S16" s="245"/>
      <c r="T16" s="244">
        <f>R16*S16</f>
        <v>0</v>
      </c>
    </row>
    <row r="17" spans="1:20" ht="26.4" x14ac:dyDescent="0.25">
      <c r="A17" s="241" t="s">
        <v>4528</v>
      </c>
      <c r="B17" s="245"/>
      <c r="C17" s="245"/>
      <c r="D17" s="242" t="s">
        <v>4529</v>
      </c>
      <c r="E17" s="243"/>
      <c r="F17" s="243"/>
      <c r="G17" s="243"/>
      <c r="H17" s="244"/>
      <c r="I17" s="243"/>
      <c r="J17" s="243"/>
      <c r="K17" s="244"/>
      <c r="L17" s="243"/>
      <c r="M17" s="243"/>
      <c r="N17" s="244"/>
      <c r="O17" s="243"/>
      <c r="P17" s="243"/>
      <c r="Q17" s="244"/>
      <c r="R17" s="243"/>
      <c r="S17" s="243"/>
      <c r="T17" s="244"/>
    </row>
    <row r="18" spans="1:20" ht="55.2" x14ac:dyDescent="0.25">
      <c r="A18" s="241"/>
      <c r="B18" s="245" t="s">
        <v>86</v>
      </c>
      <c r="C18" s="241"/>
      <c r="D18" s="246" t="s">
        <v>4530</v>
      </c>
      <c r="E18" s="245" t="s">
        <v>34</v>
      </c>
      <c r="F18" s="245"/>
      <c r="G18" s="245"/>
      <c r="H18" s="244">
        <f>F18*G18</f>
        <v>0</v>
      </c>
      <c r="I18" s="245"/>
      <c r="J18" s="245"/>
      <c r="K18" s="244">
        <f>I18*J18</f>
        <v>0</v>
      </c>
      <c r="L18" s="245"/>
      <c r="M18" s="245"/>
      <c r="N18" s="244">
        <f>L18*M18</f>
        <v>0</v>
      </c>
      <c r="O18" s="245"/>
      <c r="P18" s="245"/>
      <c r="Q18" s="244">
        <f>O18*P18</f>
        <v>0</v>
      </c>
      <c r="R18" s="245"/>
      <c r="S18" s="245"/>
      <c r="T18" s="244">
        <f>R18*S18</f>
        <v>0</v>
      </c>
    </row>
    <row r="19" spans="1:20" ht="19.350000000000001" customHeight="1" x14ac:dyDescent="0.25">
      <c r="A19" s="241"/>
      <c r="B19" s="245" t="s">
        <v>89</v>
      </c>
      <c r="C19" s="241"/>
      <c r="D19" s="246" t="s">
        <v>4531</v>
      </c>
      <c r="E19" s="245" t="s">
        <v>4532</v>
      </c>
      <c r="F19" s="245"/>
      <c r="G19" s="245"/>
      <c r="H19" s="244">
        <f>F19*G19</f>
        <v>0</v>
      </c>
      <c r="I19" s="245"/>
      <c r="J19" s="245"/>
      <c r="K19" s="244">
        <f>I19*J19</f>
        <v>0</v>
      </c>
      <c r="L19" s="245"/>
      <c r="M19" s="245"/>
      <c r="N19" s="244">
        <f>L19*M19</f>
        <v>0</v>
      </c>
      <c r="O19" s="245"/>
      <c r="P19" s="245"/>
      <c r="Q19" s="244">
        <f>O19*P19</f>
        <v>0</v>
      </c>
      <c r="R19" s="245"/>
      <c r="S19" s="245"/>
      <c r="T19" s="244">
        <f>R19*S19</f>
        <v>0</v>
      </c>
    </row>
    <row r="20" spans="1:20" ht="20.7" customHeight="1" x14ac:dyDescent="0.25">
      <c r="A20" s="241"/>
      <c r="B20" s="245" t="s">
        <v>17</v>
      </c>
      <c r="C20" s="241"/>
      <c r="D20" s="246" t="s">
        <v>4533</v>
      </c>
      <c r="E20" s="245" t="s">
        <v>4532</v>
      </c>
      <c r="F20" s="245">
        <v>6</v>
      </c>
      <c r="G20" s="245"/>
      <c r="H20" s="244">
        <f>F20*G20</f>
        <v>0</v>
      </c>
      <c r="I20" s="245">
        <v>6</v>
      </c>
      <c r="J20" s="245"/>
      <c r="K20" s="244">
        <f>I20*J20</f>
        <v>0</v>
      </c>
      <c r="L20" s="245">
        <v>6</v>
      </c>
      <c r="M20" s="245"/>
      <c r="N20" s="244">
        <f>L20*M20</f>
        <v>0</v>
      </c>
      <c r="O20" s="245">
        <v>6</v>
      </c>
      <c r="P20" s="245"/>
      <c r="Q20" s="244">
        <f>O20*P20</f>
        <v>0</v>
      </c>
      <c r="R20" s="245">
        <v>6</v>
      </c>
      <c r="S20" s="245"/>
      <c r="T20" s="244">
        <f>R20*S20</f>
        <v>0</v>
      </c>
    </row>
    <row r="21" spans="1:20" ht="26.4" x14ac:dyDescent="0.25">
      <c r="A21" s="241" t="s">
        <v>4534</v>
      </c>
      <c r="B21" s="241"/>
      <c r="C21" s="241"/>
      <c r="D21" s="242" t="s">
        <v>4535</v>
      </c>
      <c r="E21" s="243"/>
      <c r="F21" s="243"/>
      <c r="G21" s="243"/>
      <c r="H21" s="244"/>
      <c r="I21" s="243"/>
      <c r="J21" s="243"/>
      <c r="K21" s="244"/>
      <c r="L21" s="243"/>
      <c r="M21" s="243"/>
      <c r="N21" s="244"/>
      <c r="O21" s="243"/>
      <c r="P21" s="243"/>
      <c r="Q21" s="244"/>
      <c r="R21" s="243"/>
      <c r="S21" s="243"/>
      <c r="T21" s="244"/>
    </row>
    <row r="22" spans="1:20" ht="69" x14ac:dyDescent="0.25">
      <c r="A22" s="252"/>
      <c r="B22" s="245" t="s">
        <v>86</v>
      </c>
      <c r="C22" s="252"/>
      <c r="D22" s="246" t="s">
        <v>4536</v>
      </c>
      <c r="E22" s="253" t="s">
        <v>68</v>
      </c>
      <c r="F22" s="243" t="s">
        <v>69</v>
      </c>
      <c r="G22" s="243" t="s">
        <v>70</v>
      </c>
      <c r="H22" s="248">
        <v>0</v>
      </c>
      <c r="I22" s="243" t="s">
        <v>69</v>
      </c>
      <c r="J22" s="243" t="s">
        <v>70</v>
      </c>
      <c r="K22" s="248">
        <v>0</v>
      </c>
      <c r="L22" s="243" t="s">
        <v>69</v>
      </c>
      <c r="M22" s="243" t="s">
        <v>70</v>
      </c>
      <c r="N22" s="248">
        <v>0</v>
      </c>
      <c r="O22" s="243" t="s">
        <v>69</v>
      </c>
      <c r="P22" s="243" t="s">
        <v>70</v>
      </c>
      <c r="Q22" s="248">
        <v>0</v>
      </c>
      <c r="R22" s="243" t="s">
        <v>69</v>
      </c>
      <c r="S22" s="243" t="s">
        <v>70</v>
      </c>
      <c r="T22" s="248">
        <v>0</v>
      </c>
    </row>
    <row r="23" spans="1:20" ht="41.4" x14ac:dyDescent="0.25">
      <c r="A23" s="252"/>
      <c r="B23" s="245" t="s">
        <v>89</v>
      </c>
      <c r="C23" s="252"/>
      <c r="D23" s="246" t="s">
        <v>4537</v>
      </c>
      <c r="E23" s="245" t="s">
        <v>73</v>
      </c>
      <c r="F23" s="249">
        <f>H22</f>
        <v>0</v>
      </c>
      <c r="G23" s="250">
        <v>0.05</v>
      </c>
      <c r="H23" s="244">
        <f>F23*G23</f>
        <v>0</v>
      </c>
      <c r="I23" s="249">
        <f>K22</f>
        <v>0</v>
      </c>
      <c r="J23" s="250">
        <v>0.05</v>
      </c>
      <c r="K23" s="244">
        <f>I23*J23</f>
        <v>0</v>
      </c>
      <c r="L23" s="249">
        <f>N22</f>
        <v>0</v>
      </c>
      <c r="M23" s="250">
        <v>0.05</v>
      </c>
      <c r="N23" s="244">
        <f>L23*M23</f>
        <v>0</v>
      </c>
      <c r="O23" s="249">
        <f>Q22</f>
        <v>0</v>
      </c>
      <c r="P23" s="250">
        <v>0.05</v>
      </c>
      <c r="Q23" s="244">
        <f>O23*P23</f>
        <v>0</v>
      </c>
      <c r="R23" s="249">
        <f>T22</f>
        <v>0</v>
      </c>
      <c r="S23" s="250">
        <v>0.05</v>
      </c>
      <c r="T23" s="244">
        <f>R23*S23</f>
        <v>0</v>
      </c>
    </row>
    <row r="24" spans="1:20" ht="41.4" x14ac:dyDescent="0.25">
      <c r="A24" s="252"/>
      <c r="B24" s="245" t="s">
        <v>17</v>
      </c>
      <c r="C24" s="252"/>
      <c r="D24" s="246" t="s">
        <v>4538</v>
      </c>
      <c r="E24" s="251" t="s">
        <v>41</v>
      </c>
      <c r="F24" s="243" t="s">
        <v>42</v>
      </c>
      <c r="G24" s="243" t="s">
        <v>43</v>
      </c>
      <c r="H24" s="254"/>
      <c r="I24" s="243" t="s">
        <v>42</v>
      </c>
      <c r="J24" s="243" t="s">
        <v>43</v>
      </c>
      <c r="K24" s="254"/>
      <c r="L24" s="243" t="s">
        <v>42</v>
      </c>
      <c r="M24" s="243" t="s">
        <v>43</v>
      </c>
      <c r="N24" s="254"/>
      <c r="O24" s="243" t="s">
        <v>42</v>
      </c>
      <c r="P24" s="243" t="s">
        <v>43</v>
      </c>
      <c r="Q24" s="254"/>
      <c r="R24" s="243" t="s">
        <v>42</v>
      </c>
      <c r="S24" s="243" t="s">
        <v>43</v>
      </c>
      <c r="T24" s="254"/>
    </row>
    <row r="25" spans="1:20" ht="41.4" x14ac:dyDescent="0.25">
      <c r="A25" s="252"/>
      <c r="B25" s="245" t="s">
        <v>18</v>
      </c>
      <c r="C25" s="252"/>
      <c r="D25" s="246" t="s">
        <v>4539</v>
      </c>
      <c r="E25" s="245" t="s">
        <v>41</v>
      </c>
      <c r="F25" s="243" t="s">
        <v>42</v>
      </c>
      <c r="G25" s="243" t="s">
        <v>43</v>
      </c>
      <c r="H25" s="254"/>
      <c r="I25" s="243" t="s">
        <v>42</v>
      </c>
      <c r="J25" s="243" t="s">
        <v>43</v>
      </c>
      <c r="K25" s="254"/>
      <c r="L25" s="243" t="s">
        <v>42</v>
      </c>
      <c r="M25" s="243" t="s">
        <v>43</v>
      </c>
      <c r="N25" s="254"/>
      <c r="O25" s="243" t="s">
        <v>42</v>
      </c>
      <c r="P25" s="243" t="s">
        <v>43</v>
      </c>
      <c r="Q25" s="254"/>
      <c r="R25" s="243" t="s">
        <v>42</v>
      </c>
      <c r="S25" s="243" t="s">
        <v>43</v>
      </c>
      <c r="T25" s="254"/>
    </row>
    <row r="26" spans="1:20" ht="26.4" x14ac:dyDescent="0.25">
      <c r="A26" s="252" t="s">
        <v>4540</v>
      </c>
      <c r="B26" s="252"/>
      <c r="C26" s="252"/>
      <c r="D26" s="242" t="s">
        <v>4541</v>
      </c>
      <c r="E26" s="255"/>
      <c r="F26" s="255"/>
      <c r="G26" s="255"/>
      <c r="H26" s="256"/>
      <c r="I26" s="255"/>
      <c r="J26" s="255"/>
      <c r="K26" s="256"/>
      <c r="L26" s="255"/>
      <c r="M26" s="255"/>
      <c r="N26" s="256"/>
      <c r="O26" s="255"/>
      <c r="P26" s="255"/>
      <c r="Q26" s="256"/>
      <c r="R26" s="255"/>
      <c r="S26" s="255"/>
      <c r="T26" s="256"/>
    </row>
    <row r="27" spans="1:20" x14ac:dyDescent="0.25">
      <c r="A27" s="252"/>
      <c r="B27" s="245" t="s">
        <v>86</v>
      </c>
      <c r="C27" s="252"/>
      <c r="D27" s="236" t="s">
        <v>4542</v>
      </c>
      <c r="E27" s="255"/>
      <c r="F27" s="255"/>
      <c r="G27" s="255"/>
      <c r="H27" s="256"/>
      <c r="I27" s="255"/>
      <c r="J27" s="255"/>
      <c r="K27" s="256"/>
      <c r="L27" s="255"/>
      <c r="M27" s="255"/>
      <c r="N27" s="256"/>
      <c r="O27" s="255"/>
      <c r="P27" s="255"/>
      <c r="Q27" s="256"/>
      <c r="R27" s="255"/>
      <c r="S27" s="255"/>
      <c r="T27" s="256"/>
    </row>
    <row r="28" spans="1:20" x14ac:dyDescent="0.25">
      <c r="A28" s="252"/>
      <c r="B28" s="245"/>
      <c r="C28" s="245" t="s">
        <v>104</v>
      </c>
      <c r="D28" s="236" t="s">
        <v>4543</v>
      </c>
      <c r="E28" s="257" t="s">
        <v>68</v>
      </c>
      <c r="F28" s="243" t="s">
        <v>69</v>
      </c>
      <c r="G28" s="243" t="s">
        <v>70</v>
      </c>
      <c r="H28" s="254"/>
      <c r="I28" s="243" t="s">
        <v>69</v>
      </c>
      <c r="J28" s="243" t="s">
        <v>70</v>
      </c>
      <c r="K28" s="254"/>
      <c r="L28" s="243" t="s">
        <v>69</v>
      </c>
      <c r="M28" s="243" t="s">
        <v>70</v>
      </c>
      <c r="N28" s="254"/>
      <c r="O28" s="243" t="s">
        <v>69</v>
      </c>
      <c r="P28" s="243" t="s">
        <v>70</v>
      </c>
      <c r="Q28" s="254"/>
      <c r="R28" s="243" t="s">
        <v>69</v>
      </c>
      <c r="S28" s="243" t="s">
        <v>70</v>
      </c>
      <c r="T28" s="254"/>
    </row>
    <row r="29" spans="1:20" x14ac:dyDescent="0.25">
      <c r="A29" s="252"/>
      <c r="B29" s="245"/>
      <c r="C29" s="245" t="s">
        <v>1474</v>
      </c>
      <c r="D29" s="236" t="s">
        <v>4544</v>
      </c>
      <c r="E29" s="257" t="s">
        <v>68</v>
      </c>
      <c r="F29" s="243" t="s">
        <v>69</v>
      </c>
      <c r="G29" s="243" t="s">
        <v>70</v>
      </c>
      <c r="H29" s="254"/>
      <c r="I29" s="243" t="s">
        <v>69</v>
      </c>
      <c r="J29" s="243" t="s">
        <v>70</v>
      </c>
      <c r="K29" s="254"/>
      <c r="L29" s="243" t="s">
        <v>69</v>
      </c>
      <c r="M29" s="243" t="s">
        <v>70</v>
      </c>
      <c r="N29" s="254"/>
      <c r="O29" s="243" t="s">
        <v>69</v>
      </c>
      <c r="P29" s="243" t="s">
        <v>70</v>
      </c>
      <c r="Q29" s="254"/>
      <c r="R29" s="243" t="s">
        <v>69</v>
      </c>
      <c r="S29" s="243" t="s">
        <v>70</v>
      </c>
      <c r="T29" s="254"/>
    </row>
    <row r="30" spans="1:20" x14ac:dyDescent="0.25">
      <c r="A30" s="252"/>
      <c r="B30" s="245"/>
      <c r="C30" s="245" t="s">
        <v>1475</v>
      </c>
      <c r="D30" s="236" t="s">
        <v>4545</v>
      </c>
      <c r="E30" s="257" t="s">
        <v>68</v>
      </c>
      <c r="F30" s="243" t="s">
        <v>69</v>
      </c>
      <c r="G30" s="243" t="s">
        <v>70</v>
      </c>
      <c r="H30" s="254"/>
      <c r="I30" s="243" t="s">
        <v>69</v>
      </c>
      <c r="J30" s="243" t="s">
        <v>70</v>
      </c>
      <c r="K30" s="254"/>
      <c r="L30" s="243" t="s">
        <v>69</v>
      </c>
      <c r="M30" s="243" t="s">
        <v>70</v>
      </c>
      <c r="N30" s="254"/>
      <c r="O30" s="243" t="s">
        <v>69</v>
      </c>
      <c r="P30" s="243" t="s">
        <v>70</v>
      </c>
      <c r="Q30" s="254"/>
      <c r="R30" s="243" t="s">
        <v>69</v>
      </c>
      <c r="S30" s="243" t="s">
        <v>70</v>
      </c>
      <c r="T30" s="254"/>
    </row>
    <row r="31" spans="1:20" ht="27.6" x14ac:dyDescent="0.25">
      <c r="A31" s="252"/>
      <c r="B31" s="245"/>
      <c r="C31" s="245" t="s">
        <v>4525</v>
      </c>
      <c r="D31" s="258" t="s">
        <v>4546</v>
      </c>
      <c r="E31" s="245" t="s">
        <v>73</v>
      </c>
      <c r="F31" s="259">
        <f>H28+H29+H30</f>
        <v>0</v>
      </c>
      <c r="G31" s="250"/>
      <c r="H31" s="244">
        <f>F31*G31</f>
        <v>0</v>
      </c>
      <c r="I31" s="259">
        <f>K28+K29+K30</f>
        <v>0</v>
      </c>
      <c r="J31" s="250"/>
      <c r="K31" s="244">
        <f>I31*J31</f>
        <v>0</v>
      </c>
      <c r="L31" s="259">
        <f>N28+N29+N30</f>
        <v>0</v>
      </c>
      <c r="M31" s="250"/>
      <c r="N31" s="244">
        <f>L31*M31</f>
        <v>0</v>
      </c>
      <c r="O31" s="259">
        <f>Q28+Q29+Q30</f>
        <v>0</v>
      </c>
      <c r="P31" s="250"/>
      <c r="Q31" s="244">
        <f>O31*P31</f>
        <v>0</v>
      </c>
      <c r="R31" s="259">
        <f>T28+T29+T30</f>
        <v>0</v>
      </c>
      <c r="S31" s="250"/>
      <c r="T31" s="244">
        <f>R31*S31</f>
        <v>0</v>
      </c>
    </row>
    <row r="32" spans="1:20" x14ac:dyDescent="0.25">
      <c r="A32" s="252"/>
      <c r="B32" s="245" t="s">
        <v>89</v>
      </c>
      <c r="C32" s="252"/>
      <c r="D32" s="236" t="s">
        <v>4547</v>
      </c>
      <c r="E32" s="260"/>
      <c r="F32" s="255"/>
      <c r="G32" s="255"/>
      <c r="H32" s="256"/>
      <c r="I32" s="255"/>
      <c r="J32" s="255"/>
      <c r="K32" s="256"/>
      <c r="L32" s="255"/>
      <c r="M32" s="255"/>
      <c r="N32" s="256"/>
      <c r="O32" s="255"/>
      <c r="P32" s="255"/>
      <c r="Q32" s="256"/>
      <c r="R32" s="255"/>
      <c r="S32" s="255"/>
      <c r="T32" s="256"/>
    </row>
    <row r="33" spans="1:20" x14ac:dyDescent="0.25">
      <c r="A33" s="252"/>
      <c r="B33" s="245"/>
      <c r="C33" s="245" t="s">
        <v>104</v>
      </c>
      <c r="D33" s="261" t="s">
        <v>4548</v>
      </c>
      <c r="E33" s="262" t="s">
        <v>127</v>
      </c>
      <c r="F33" s="255" t="s">
        <v>128</v>
      </c>
      <c r="G33" s="255" t="s">
        <v>129</v>
      </c>
      <c r="H33" s="254"/>
      <c r="I33" s="255" t="s">
        <v>128</v>
      </c>
      <c r="J33" s="255" t="s">
        <v>129</v>
      </c>
      <c r="K33" s="254"/>
      <c r="L33" s="255" t="s">
        <v>128</v>
      </c>
      <c r="M33" s="255" t="s">
        <v>129</v>
      </c>
      <c r="N33" s="254"/>
      <c r="O33" s="255" t="s">
        <v>128</v>
      </c>
      <c r="P33" s="255" t="s">
        <v>129</v>
      </c>
      <c r="Q33" s="254"/>
      <c r="R33" s="255" t="s">
        <v>128</v>
      </c>
      <c r="S33" s="255" t="s">
        <v>129</v>
      </c>
      <c r="T33" s="254"/>
    </row>
    <row r="34" spans="1:20" x14ac:dyDescent="0.25">
      <c r="A34" s="252"/>
      <c r="B34" s="245"/>
      <c r="C34" s="245" t="s">
        <v>1474</v>
      </c>
      <c r="D34" s="261" t="s">
        <v>4549</v>
      </c>
      <c r="E34" s="262" t="s">
        <v>4532</v>
      </c>
      <c r="F34" s="257"/>
      <c r="G34" s="257"/>
      <c r="H34" s="256">
        <f>F34*G34</f>
        <v>0</v>
      </c>
      <c r="I34" s="257"/>
      <c r="J34" s="257"/>
      <c r="K34" s="256">
        <f>I34*J34</f>
        <v>0</v>
      </c>
      <c r="L34" s="257"/>
      <c r="M34" s="257"/>
      <c r="N34" s="256">
        <f>L34*M34</f>
        <v>0</v>
      </c>
      <c r="O34" s="257"/>
      <c r="P34" s="257"/>
      <c r="Q34" s="256">
        <f>O34*P34</f>
        <v>0</v>
      </c>
      <c r="R34" s="257"/>
      <c r="S34" s="257"/>
      <c r="T34" s="256">
        <f>R34*S34</f>
        <v>0</v>
      </c>
    </row>
    <row r="35" spans="1:20" ht="14.4" x14ac:dyDescent="0.3">
      <c r="A35" s="252"/>
      <c r="B35" s="245" t="s">
        <v>17</v>
      </c>
      <c r="C35" s="252"/>
      <c r="D35" s="236" t="s">
        <v>4808</v>
      </c>
      <c r="E35" s="262" t="s">
        <v>68</v>
      </c>
      <c r="F35" s="243" t="s">
        <v>69</v>
      </c>
      <c r="G35" s="243" t="s">
        <v>70</v>
      </c>
      <c r="H35" s="254"/>
      <c r="I35" s="243" t="s">
        <v>69</v>
      </c>
      <c r="J35" s="243" t="s">
        <v>70</v>
      </c>
      <c r="K35" s="254"/>
      <c r="L35" s="243" t="s">
        <v>69</v>
      </c>
      <c r="M35" s="243" t="s">
        <v>70</v>
      </c>
      <c r="N35" s="254"/>
      <c r="O35" s="243" t="s">
        <v>69</v>
      </c>
      <c r="P35" s="243" t="s">
        <v>70</v>
      </c>
      <c r="Q35" s="254"/>
      <c r="R35" s="243" t="s">
        <v>69</v>
      </c>
      <c r="S35" s="243" t="s">
        <v>70</v>
      </c>
      <c r="T35" s="254"/>
    </row>
    <row r="36" spans="1:20" x14ac:dyDescent="0.25">
      <c r="A36" s="252"/>
      <c r="B36" s="245" t="s">
        <v>18</v>
      </c>
      <c r="C36" s="252"/>
      <c r="D36" s="236" t="s">
        <v>4550</v>
      </c>
      <c r="E36" s="262" t="s">
        <v>41</v>
      </c>
      <c r="F36" s="243" t="s">
        <v>42</v>
      </c>
      <c r="G36" s="243" t="s">
        <v>43</v>
      </c>
      <c r="H36" s="254"/>
      <c r="I36" s="243" t="s">
        <v>42</v>
      </c>
      <c r="J36" s="243" t="s">
        <v>43</v>
      </c>
      <c r="K36" s="254"/>
      <c r="L36" s="243" t="s">
        <v>42</v>
      </c>
      <c r="M36" s="243" t="s">
        <v>43</v>
      </c>
      <c r="N36" s="254"/>
      <c r="O36" s="243" t="s">
        <v>42</v>
      </c>
      <c r="P36" s="243" t="s">
        <v>43</v>
      </c>
      <c r="Q36" s="254"/>
      <c r="R36" s="243" t="s">
        <v>42</v>
      </c>
      <c r="S36" s="243" t="s">
        <v>43</v>
      </c>
      <c r="T36" s="254"/>
    </row>
    <row r="37" spans="1:20" x14ac:dyDescent="0.25">
      <c r="A37" s="252" t="s">
        <v>4551</v>
      </c>
      <c r="B37" s="252"/>
      <c r="C37" s="252"/>
      <c r="D37" s="263" t="s">
        <v>4552</v>
      </c>
      <c r="E37" s="255"/>
      <c r="F37" s="255"/>
      <c r="G37" s="255"/>
      <c r="H37" s="256"/>
      <c r="I37" s="255"/>
      <c r="J37" s="255"/>
      <c r="K37" s="256"/>
      <c r="L37" s="255"/>
      <c r="M37" s="255"/>
      <c r="N37" s="256"/>
      <c r="O37" s="255"/>
      <c r="P37" s="255"/>
      <c r="Q37" s="256"/>
      <c r="R37" s="255"/>
      <c r="S37" s="255"/>
      <c r="T37" s="256"/>
    </row>
    <row r="38" spans="1:20" x14ac:dyDescent="0.25">
      <c r="A38" s="252" t="s">
        <v>4553</v>
      </c>
      <c r="B38" s="252"/>
      <c r="C38" s="252"/>
      <c r="D38" s="264" t="s">
        <v>4554</v>
      </c>
      <c r="E38" s="255"/>
      <c r="F38" s="255"/>
      <c r="G38" s="255"/>
      <c r="H38" s="256"/>
      <c r="I38" s="255"/>
      <c r="J38" s="255"/>
      <c r="K38" s="256"/>
      <c r="L38" s="255"/>
      <c r="M38" s="255"/>
      <c r="N38" s="256"/>
      <c r="O38" s="255"/>
      <c r="P38" s="255"/>
      <c r="Q38" s="256"/>
      <c r="R38" s="255"/>
      <c r="S38" s="255"/>
      <c r="T38" s="256"/>
    </row>
    <row r="39" spans="1:20" x14ac:dyDescent="0.25">
      <c r="A39" s="252"/>
      <c r="B39" s="252" t="s">
        <v>86</v>
      </c>
      <c r="C39" s="252"/>
      <c r="D39" s="235" t="s">
        <v>4555</v>
      </c>
      <c r="E39" s="255"/>
      <c r="F39" s="255"/>
      <c r="G39" s="255"/>
      <c r="H39" s="256"/>
      <c r="I39" s="255"/>
      <c r="J39" s="255"/>
      <c r="K39" s="256"/>
      <c r="L39" s="255"/>
      <c r="M39" s="255"/>
      <c r="N39" s="256"/>
      <c r="O39" s="255"/>
      <c r="P39" s="255"/>
      <c r="Q39" s="256"/>
      <c r="R39" s="255"/>
      <c r="S39" s="255"/>
      <c r="T39" s="256"/>
    </row>
    <row r="40" spans="1:20" x14ac:dyDescent="0.25">
      <c r="A40" s="252"/>
      <c r="B40" s="252"/>
      <c r="C40" s="252" t="s">
        <v>104</v>
      </c>
      <c r="D40" s="265" t="s">
        <v>4556</v>
      </c>
      <c r="E40" s="251" t="s">
        <v>41</v>
      </c>
      <c r="F40" s="243" t="s">
        <v>42</v>
      </c>
      <c r="G40" s="243" t="s">
        <v>43</v>
      </c>
      <c r="H40" s="254"/>
      <c r="I40" s="243" t="s">
        <v>42</v>
      </c>
      <c r="J40" s="243" t="s">
        <v>43</v>
      </c>
      <c r="K40" s="254"/>
      <c r="L40" s="243" t="s">
        <v>42</v>
      </c>
      <c r="M40" s="243" t="s">
        <v>43</v>
      </c>
      <c r="N40" s="254"/>
      <c r="O40" s="243" t="s">
        <v>42</v>
      </c>
      <c r="P40" s="243" t="s">
        <v>43</v>
      </c>
      <c r="Q40" s="254"/>
      <c r="R40" s="243" t="s">
        <v>42</v>
      </c>
      <c r="S40" s="243" t="s">
        <v>43</v>
      </c>
      <c r="T40" s="254"/>
    </row>
    <row r="41" spans="1:20" x14ac:dyDescent="0.25">
      <c r="A41" s="252"/>
      <c r="B41" s="252"/>
      <c r="C41" s="252" t="s">
        <v>1474</v>
      </c>
      <c r="D41" s="265" t="s">
        <v>4557</v>
      </c>
      <c r="E41" s="251" t="s">
        <v>41</v>
      </c>
      <c r="F41" s="243" t="s">
        <v>42</v>
      </c>
      <c r="G41" s="243" t="s">
        <v>43</v>
      </c>
      <c r="H41" s="254"/>
      <c r="I41" s="243" t="s">
        <v>42</v>
      </c>
      <c r="J41" s="243" t="s">
        <v>43</v>
      </c>
      <c r="K41" s="254"/>
      <c r="L41" s="243" t="s">
        <v>42</v>
      </c>
      <c r="M41" s="243" t="s">
        <v>43</v>
      </c>
      <c r="N41" s="254"/>
      <c r="O41" s="243" t="s">
        <v>42</v>
      </c>
      <c r="P41" s="243" t="s">
        <v>43</v>
      </c>
      <c r="Q41" s="254"/>
      <c r="R41" s="243" t="s">
        <v>42</v>
      </c>
      <c r="S41" s="243" t="s">
        <v>43</v>
      </c>
      <c r="T41" s="254"/>
    </row>
    <row r="42" spans="1:20" x14ac:dyDescent="0.25">
      <c r="A42" s="252"/>
      <c r="B42" s="252"/>
      <c r="C42" s="252" t="s">
        <v>1475</v>
      </c>
      <c r="D42" s="265" t="s">
        <v>4558</v>
      </c>
      <c r="E42" s="251" t="s">
        <v>41</v>
      </c>
      <c r="F42" s="243" t="s">
        <v>42</v>
      </c>
      <c r="G42" s="243" t="s">
        <v>43</v>
      </c>
      <c r="H42" s="254"/>
      <c r="I42" s="243" t="s">
        <v>42</v>
      </c>
      <c r="J42" s="243" t="s">
        <v>43</v>
      </c>
      <c r="K42" s="254"/>
      <c r="L42" s="243" t="s">
        <v>42</v>
      </c>
      <c r="M42" s="243" t="s">
        <v>43</v>
      </c>
      <c r="N42" s="254"/>
      <c r="O42" s="243" t="s">
        <v>42</v>
      </c>
      <c r="P42" s="243" t="s">
        <v>43</v>
      </c>
      <c r="Q42" s="254"/>
      <c r="R42" s="243" t="s">
        <v>42</v>
      </c>
      <c r="S42" s="243" t="s">
        <v>43</v>
      </c>
      <c r="T42" s="254"/>
    </row>
    <row r="43" spans="1:20" x14ac:dyDescent="0.25">
      <c r="A43" s="252"/>
      <c r="B43" s="252"/>
      <c r="C43" s="252" t="s">
        <v>4525</v>
      </c>
      <c r="D43" s="265" t="s">
        <v>4559</v>
      </c>
      <c r="E43" s="251" t="s">
        <v>41</v>
      </c>
      <c r="F43" s="243" t="s">
        <v>42</v>
      </c>
      <c r="G43" s="243" t="s">
        <v>43</v>
      </c>
      <c r="H43" s="254"/>
      <c r="I43" s="243" t="s">
        <v>42</v>
      </c>
      <c r="J43" s="243" t="s">
        <v>43</v>
      </c>
      <c r="K43" s="254"/>
      <c r="L43" s="243" t="s">
        <v>42</v>
      </c>
      <c r="M43" s="243" t="s">
        <v>43</v>
      </c>
      <c r="N43" s="254"/>
      <c r="O43" s="243" t="s">
        <v>42</v>
      </c>
      <c r="P43" s="243" t="s">
        <v>43</v>
      </c>
      <c r="Q43" s="254"/>
      <c r="R43" s="243" t="s">
        <v>42</v>
      </c>
      <c r="S43" s="243" t="s">
        <v>43</v>
      </c>
      <c r="T43" s="254"/>
    </row>
    <row r="44" spans="1:20" x14ac:dyDescent="0.25">
      <c r="A44" s="252"/>
      <c r="B44" s="252" t="s">
        <v>89</v>
      </c>
      <c r="C44" s="252"/>
      <c r="D44" s="235" t="s">
        <v>4560</v>
      </c>
      <c r="E44" s="243"/>
      <c r="F44" s="243"/>
      <c r="G44" s="243"/>
      <c r="H44" s="256"/>
      <c r="I44" s="243"/>
      <c r="J44" s="243"/>
      <c r="K44" s="256"/>
      <c r="L44" s="243"/>
      <c r="M44" s="243"/>
      <c r="N44" s="256"/>
      <c r="O44" s="243"/>
      <c r="P44" s="243"/>
      <c r="Q44" s="256"/>
      <c r="R44" s="243"/>
      <c r="S44" s="243"/>
      <c r="T44" s="256"/>
    </row>
    <row r="45" spans="1:20" x14ac:dyDescent="0.25">
      <c r="A45" s="252"/>
      <c r="B45" s="252"/>
      <c r="C45" s="252" t="s">
        <v>104</v>
      </c>
      <c r="D45" s="265" t="s">
        <v>4561</v>
      </c>
      <c r="E45" s="251" t="s">
        <v>41</v>
      </c>
      <c r="F45" s="243" t="s">
        <v>42</v>
      </c>
      <c r="G45" s="243" t="s">
        <v>43</v>
      </c>
      <c r="H45" s="254"/>
      <c r="I45" s="243" t="s">
        <v>42</v>
      </c>
      <c r="J45" s="243" t="s">
        <v>43</v>
      </c>
      <c r="K45" s="254"/>
      <c r="L45" s="243" t="s">
        <v>42</v>
      </c>
      <c r="M45" s="243" t="s">
        <v>43</v>
      </c>
      <c r="N45" s="254"/>
      <c r="O45" s="243" t="s">
        <v>42</v>
      </c>
      <c r="P45" s="243" t="s">
        <v>43</v>
      </c>
      <c r="Q45" s="254"/>
      <c r="R45" s="243" t="s">
        <v>42</v>
      </c>
      <c r="S45" s="243" t="s">
        <v>43</v>
      </c>
      <c r="T45" s="254"/>
    </row>
    <row r="46" spans="1:20" x14ac:dyDescent="0.25">
      <c r="A46" s="252"/>
      <c r="B46" s="252"/>
      <c r="C46" s="252" t="s">
        <v>1474</v>
      </c>
      <c r="D46" s="265" t="s">
        <v>4562</v>
      </c>
      <c r="E46" s="251" t="s">
        <v>41</v>
      </c>
      <c r="F46" s="243" t="s">
        <v>42</v>
      </c>
      <c r="G46" s="243" t="s">
        <v>43</v>
      </c>
      <c r="H46" s="254"/>
      <c r="I46" s="243" t="s">
        <v>42</v>
      </c>
      <c r="J46" s="243" t="s">
        <v>43</v>
      </c>
      <c r="K46" s="254"/>
      <c r="L46" s="243" t="s">
        <v>42</v>
      </c>
      <c r="M46" s="243" t="s">
        <v>43</v>
      </c>
      <c r="N46" s="254"/>
      <c r="O46" s="243" t="s">
        <v>42</v>
      </c>
      <c r="P46" s="243" t="s">
        <v>43</v>
      </c>
      <c r="Q46" s="254"/>
      <c r="R46" s="243" t="s">
        <v>42</v>
      </c>
      <c r="S46" s="243" t="s">
        <v>43</v>
      </c>
      <c r="T46" s="254"/>
    </row>
    <row r="47" spans="1:20" x14ac:dyDescent="0.25">
      <c r="A47" s="252"/>
      <c r="B47" s="252"/>
      <c r="C47" s="252" t="s">
        <v>1475</v>
      </c>
      <c r="D47" s="265" t="s">
        <v>4563</v>
      </c>
      <c r="E47" s="251" t="s">
        <v>41</v>
      </c>
      <c r="F47" s="243" t="s">
        <v>42</v>
      </c>
      <c r="G47" s="243" t="s">
        <v>43</v>
      </c>
      <c r="H47" s="254"/>
      <c r="I47" s="243" t="s">
        <v>42</v>
      </c>
      <c r="J47" s="243" t="s">
        <v>43</v>
      </c>
      <c r="K47" s="254"/>
      <c r="L47" s="243" t="s">
        <v>42</v>
      </c>
      <c r="M47" s="243" t="s">
        <v>43</v>
      </c>
      <c r="N47" s="254"/>
      <c r="O47" s="243" t="s">
        <v>42</v>
      </c>
      <c r="P47" s="243" t="s">
        <v>43</v>
      </c>
      <c r="Q47" s="254"/>
      <c r="R47" s="243" t="s">
        <v>42</v>
      </c>
      <c r="S47" s="243" t="s">
        <v>43</v>
      </c>
      <c r="T47" s="254"/>
    </row>
    <row r="48" spans="1:20" x14ac:dyDescent="0.25">
      <c r="A48" s="252"/>
      <c r="B48" s="252"/>
      <c r="C48" s="252" t="s">
        <v>4525</v>
      </c>
      <c r="D48" s="265" t="s">
        <v>4564</v>
      </c>
      <c r="E48" s="251" t="s">
        <v>41</v>
      </c>
      <c r="F48" s="243" t="s">
        <v>42</v>
      </c>
      <c r="G48" s="243" t="s">
        <v>43</v>
      </c>
      <c r="H48" s="254"/>
      <c r="I48" s="243" t="s">
        <v>42</v>
      </c>
      <c r="J48" s="243" t="s">
        <v>43</v>
      </c>
      <c r="K48" s="254"/>
      <c r="L48" s="243" t="s">
        <v>42</v>
      </c>
      <c r="M48" s="243" t="s">
        <v>43</v>
      </c>
      <c r="N48" s="254"/>
      <c r="O48" s="243" t="s">
        <v>42</v>
      </c>
      <c r="P48" s="243" t="s">
        <v>43</v>
      </c>
      <c r="Q48" s="254"/>
      <c r="R48" s="243" t="s">
        <v>42</v>
      </c>
      <c r="S48" s="243" t="s">
        <v>43</v>
      </c>
      <c r="T48" s="254"/>
    </row>
    <row r="49" spans="1:20" ht="26.4" x14ac:dyDescent="0.25">
      <c r="A49" s="252" t="s">
        <v>4565</v>
      </c>
      <c r="B49" s="252"/>
      <c r="C49" s="252"/>
      <c r="D49" s="266" t="s">
        <v>4566</v>
      </c>
      <c r="E49" s="243"/>
      <c r="F49" s="243"/>
      <c r="G49" s="243"/>
      <c r="H49" s="256"/>
      <c r="I49" s="243"/>
      <c r="J49" s="243"/>
      <c r="K49" s="256"/>
      <c r="L49" s="243"/>
      <c r="M49" s="243"/>
      <c r="N49" s="256"/>
      <c r="O49" s="243"/>
      <c r="P49" s="243"/>
      <c r="Q49" s="256"/>
      <c r="R49" s="243"/>
      <c r="S49" s="243"/>
      <c r="T49" s="256"/>
    </row>
    <row r="50" spans="1:20" x14ac:dyDescent="0.25">
      <c r="A50" s="252"/>
      <c r="B50" s="252" t="s">
        <v>86</v>
      </c>
      <c r="C50" s="252"/>
      <c r="D50" s="235" t="s">
        <v>4567</v>
      </c>
      <c r="E50" s="251" t="s">
        <v>41</v>
      </c>
      <c r="F50" s="243" t="s">
        <v>42</v>
      </c>
      <c r="G50" s="243" t="s">
        <v>43</v>
      </c>
      <c r="H50" s="254"/>
      <c r="I50" s="243" t="s">
        <v>42</v>
      </c>
      <c r="J50" s="243" t="s">
        <v>43</v>
      </c>
      <c r="K50" s="254"/>
      <c r="L50" s="243" t="s">
        <v>42</v>
      </c>
      <c r="M50" s="243" t="s">
        <v>43</v>
      </c>
      <c r="N50" s="254"/>
      <c r="O50" s="243" t="s">
        <v>42</v>
      </c>
      <c r="P50" s="243" t="s">
        <v>43</v>
      </c>
      <c r="Q50" s="254"/>
      <c r="R50" s="243" t="s">
        <v>42</v>
      </c>
      <c r="S50" s="243" t="s">
        <v>43</v>
      </c>
      <c r="T50" s="254"/>
    </row>
    <row r="51" spans="1:20" ht="25.5" customHeight="1" x14ac:dyDescent="0.25">
      <c r="A51" s="252"/>
      <c r="B51" s="252" t="s">
        <v>89</v>
      </c>
      <c r="C51" s="252"/>
      <c r="D51" s="267" t="s">
        <v>4568</v>
      </c>
      <c r="E51" s="251" t="s">
        <v>41</v>
      </c>
      <c r="F51" s="243" t="s">
        <v>42</v>
      </c>
      <c r="G51" s="243" t="s">
        <v>43</v>
      </c>
      <c r="H51" s="254"/>
      <c r="I51" s="243" t="s">
        <v>42</v>
      </c>
      <c r="J51" s="243" t="s">
        <v>43</v>
      </c>
      <c r="K51" s="254"/>
      <c r="L51" s="243" t="s">
        <v>42</v>
      </c>
      <c r="M51" s="243" t="s">
        <v>43</v>
      </c>
      <c r="N51" s="254"/>
      <c r="O51" s="243" t="s">
        <v>42</v>
      </c>
      <c r="P51" s="243" t="s">
        <v>43</v>
      </c>
      <c r="Q51" s="254"/>
      <c r="R51" s="243" t="s">
        <v>42</v>
      </c>
      <c r="S51" s="243" t="s">
        <v>43</v>
      </c>
      <c r="T51" s="254"/>
    </row>
    <row r="52" spans="1:20" ht="55.2" x14ac:dyDescent="0.25">
      <c r="A52" s="252"/>
      <c r="B52" s="252" t="s">
        <v>17</v>
      </c>
      <c r="C52" s="252"/>
      <c r="D52" s="267" t="s">
        <v>4569</v>
      </c>
      <c r="E52" s="251" t="s">
        <v>41</v>
      </c>
      <c r="F52" s="243" t="s">
        <v>42</v>
      </c>
      <c r="G52" s="243" t="s">
        <v>43</v>
      </c>
      <c r="H52" s="254"/>
      <c r="I52" s="243" t="s">
        <v>42</v>
      </c>
      <c r="J52" s="243" t="s">
        <v>43</v>
      </c>
      <c r="K52" s="254"/>
      <c r="L52" s="243" t="s">
        <v>42</v>
      </c>
      <c r="M52" s="243" t="s">
        <v>43</v>
      </c>
      <c r="N52" s="254"/>
      <c r="O52" s="243" t="s">
        <v>42</v>
      </c>
      <c r="P52" s="243" t="s">
        <v>43</v>
      </c>
      <c r="Q52" s="254"/>
      <c r="R52" s="243" t="s">
        <v>42</v>
      </c>
      <c r="S52" s="243" t="s">
        <v>43</v>
      </c>
      <c r="T52" s="254"/>
    </row>
    <row r="53" spans="1:20" x14ac:dyDescent="0.25">
      <c r="A53" s="252" t="s">
        <v>4570</v>
      </c>
      <c r="B53" s="252"/>
      <c r="C53" s="252"/>
      <c r="D53" s="264" t="s">
        <v>4571</v>
      </c>
      <c r="E53" s="255"/>
      <c r="F53" s="255"/>
      <c r="G53" s="255"/>
      <c r="H53" s="256"/>
      <c r="I53" s="255"/>
      <c r="J53" s="255"/>
      <c r="K53" s="256"/>
      <c r="L53" s="255"/>
      <c r="M53" s="255"/>
      <c r="N53" s="256"/>
      <c r="O53" s="255"/>
      <c r="P53" s="255"/>
      <c r="Q53" s="256"/>
      <c r="R53" s="255"/>
      <c r="S53" s="255"/>
      <c r="T53" s="256"/>
    </row>
    <row r="54" spans="1:20" x14ac:dyDescent="0.25">
      <c r="A54" s="252"/>
      <c r="B54" s="252" t="s">
        <v>86</v>
      </c>
      <c r="C54" s="252"/>
      <c r="D54" s="235" t="s">
        <v>4572</v>
      </c>
      <c r="E54" s="251" t="s">
        <v>41</v>
      </c>
      <c r="F54" s="243" t="s">
        <v>42</v>
      </c>
      <c r="G54" s="243" t="s">
        <v>43</v>
      </c>
      <c r="H54" s="254"/>
      <c r="I54" s="243" t="s">
        <v>42</v>
      </c>
      <c r="J54" s="243" t="s">
        <v>43</v>
      </c>
      <c r="K54" s="254"/>
      <c r="L54" s="243" t="s">
        <v>42</v>
      </c>
      <c r="M54" s="243" t="s">
        <v>43</v>
      </c>
      <c r="N54" s="254"/>
      <c r="O54" s="243" t="s">
        <v>42</v>
      </c>
      <c r="P54" s="243" t="s">
        <v>43</v>
      </c>
      <c r="Q54" s="254"/>
      <c r="R54" s="243" t="s">
        <v>42</v>
      </c>
      <c r="S54" s="243" t="s">
        <v>43</v>
      </c>
      <c r="T54" s="254"/>
    </row>
    <row r="55" spans="1:20" x14ac:dyDescent="0.25">
      <c r="A55" s="252"/>
      <c r="B55" s="252" t="s">
        <v>89</v>
      </c>
      <c r="C55" s="252"/>
      <c r="D55" s="235" t="s">
        <v>4573</v>
      </c>
      <c r="E55" s="251" t="s">
        <v>41</v>
      </c>
      <c r="F55" s="243" t="s">
        <v>42</v>
      </c>
      <c r="G55" s="243" t="s">
        <v>43</v>
      </c>
      <c r="H55" s="254"/>
      <c r="I55" s="243" t="s">
        <v>42</v>
      </c>
      <c r="J55" s="243" t="s">
        <v>43</v>
      </c>
      <c r="K55" s="254"/>
      <c r="L55" s="243" t="s">
        <v>42</v>
      </c>
      <c r="M55" s="243" t="s">
        <v>43</v>
      </c>
      <c r="N55" s="254"/>
      <c r="O55" s="243" t="s">
        <v>42</v>
      </c>
      <c r="P55" s="243" t="s">
        <v>43</v>
      </c>
      <c r="Q55" s="254"/>
      <c r="R55" s="243" t="s">
        <v>42</v>
      </c>
      <c r="S55" s="243" t="s">
        <v>43</v>
      </c>
      <c r="T55" s="254"/>
    </row>
    <row r="56" spans="1:20" x14ac:dyDescent="0.25">
      <c r="A56" s="252"/>
      <c r="B56" s="252" t="s">
        <v>17</v>
      </c>
      <c r="C56" s="252"/>
      <c r="D56" s="235" t="s">
        <v>4574</v>
      </c>
      <c r="E56" s="251" t="s">
        <v>41</v>
      </c>
      <c r="F56" s="243" t="s">
        <v>42</v>
      </c>
      <c r="G56" s="243" t="s">
        <v>43</v>
      </c>
      <c r="H56" s="254"/>
      <c r="I56" s="243" t="s">
        <v>42</v>
      </c>
      <c r="J56" s="243" t="s">
        <v>43</v>
      </c>
      <c r="K56" s="254"/>
      <c r="L56" s="243" t="s">
        <v>42</v>
      </c>
      <c r="M56" s="243" t="s">
        <v>43</v>
      </c>
      <c r="N56" s="254"/>
      <c r="O56" s="243" t="s">
        <v>42</v>
      </c>
      <c r="P56" s="243" t="s">
        <v>43</v>
      </c>
      <c r="Q56" s="254"/>
      <c r="R56" s="243" t="s">
        <v>42</v>
      </c>
      <c r="S56" s="243" t="s">
        <v>43</v>
      </c>
      <c r="T56" s="254"/>
    </row>
    <row r="57" spans="1:20" ht="27.6" x14ac:dyDescent="0.25">
      <c r="A57" s="252"/>
      <c r="B57" s="252" t="s">
        <v>18</v>
      </c>
      <c r="C57" s="252"/>
      <c r="D57" s="267" t="s">
        <v>4575</v>
      </c>
      <c r="E57" s="251" t="s">
        <v>41</v>
      </c>
      <c r="F57" s="243" t="s">
        <v>42</v>
      </c>
      <c r="G57" s="243" t="s">
        <v>43</v>
      </c>
      <c r="H57" s="254"/>
      <c r="I57" s="243" t="s">
        <v>42</v>
      </c>
      <c r="J57" s="243" t="s">
        <v>43</v>
      </c>
      <c r="K57" s="254"/>
      <c r="L57" s="243" t="s">
        <v>42</v>
      </c>
      <c r="M57" s="243" t="s">
        <v>43</v>
      </c>
      <c r="N57" s="254"/>
      <c r="O57" s="243" t="s">
        <v>42</v>
      </c>
      <c r="P57" s="243" t="s">
        <v>43</v>
      </c>
      <c r="Q57" s="254"/>
      <c r="R57" s="243" t="s">
        <v>42</v>
      </c>
      <c r="S57" s="243" t="s">
        <v>43</v>
      </c>
      <c r="T57" s="254"/>
    </row>
    <row r="58" spans="1:20" x14ac:dyDescent="0.25">
      <c r="A58" s="252" t="s">
        <v>4576</v>
      </c>
      <c r="B58" s="252"/>
      <c r="C58" s="252"/>
      <c r="D58" s="264" t="s">
        <v>4577</v>
      </c>
      <c r="E58" s="255"/>
      <c r="F58" s="255"/>
      <c r="G58" s="255"/>
      <c r="H58" s="256"/>
      <c r="I58" s="255"/>
      <c r="J58" s="255"/>
      <c r="K58" s="256"/>
      <c r="L58" s="255"/>
      <c r="M58" s="255"/>
      <c r="N58" s="256"/>
      <c r="O58" s="255"/>
      <c r="P58" s="255"/>
      <c r="Q58" s="256"/>
      <c r="R58" s="255"/>
      <c r="S58" s="255"/>
      <c r="T58" s="256"/>
    </row>
    <row r="59" spans="1:20" x14ac:dyDescent="0.25">
      <c r="A59" s="252"/>
      <c r="B59" s="252" t="s">
        <v>86</v>
      </c>
      <c r="C59" s="252"/>
      <c r="D59" s="235" t="s">
        <v>4578</v>
      </c>
      <c r="E59" s="255"/>
      <c r="F59" s="255"/>
      <c r="G59" s="255"/>
      <c r="H59" s="256"/>
      <c r="I59" s="255"/>
      <c r="J59" s="255"/>
      <c r="K59" s="256"/>
      <c r="L59" s="255"/>
      <c r="M59" s="255"/>
      <c r="N59" s="256"/>
      <c r="O59" s="255"/>
      <c r="P59" s="255"/>
      <c r="Q59" s="256"/>
      <c r="R59" s="255"/>
      <c r="S59" s="255"/>
      <c r="T59" s="256"/>
    </row>
    <row r="60" spans="1:20" x14ac:dyDescent="0.25">
      <c r="A60" s="252"/>
      <c r="B60" s="252"/>
      <c r="C60" s="252" t="s">
        <v>104</v>
      </c>
      <c r="D60" s="265" t="s">
        <v>4579</v>
      </c>
      <c r="E60" s="268" t="s">
        <v>4580</v>
      </c>
      <c r="F60" s="269"/>
      <c r="G60" s="269"/>
      <c r="H60" s="270"/>
      <c r="I60" s="269"/>
      <c r="J60" s="269"/>
      <c r="K60" s="270"/>
      <c r="L60" s="269"/>
      <c r="M60" s="269"/>
      <c r="N60" s="270"/>
      <c r="O60" s="269"/>
      <c r="P60" s="269"/>
      <c r="Q60" s="270"/>
      <c r="R60" s="269"/>
      <c r="S60" s="269"/>
      <c r="T60" s="270"/>
    </row>
    <row r="61" spans="1:20" x14ac:dyDescent="0.25">
      <c r="A61" s="252"/>
      <c r="B61" s="252"/>
      <c r="C61" s="252" t="s">
        <v>1474</v>
      </c>
      <c r="D61" s="265" t="s">
        <v>4581</v>
      </c>
      <c r="E61" s="271" t="s">
        <v>4580</v>
      </c>
      <c r="F61" s="269"/>
      <c r="G61" s="269"/>
      <c r="H61" s="270"/>
      <c r="I61" s="269"/>
      <c r="J61" s="269"/>
      <c r="K61" s="270"/>
      <c r="L61" s="269"/>
      <c r="M61" s="269"/>
      <c r="N61" s="270"/>
      <c r="O61" s="269"/>
      <c r="P61" s="269"/>
      <c r="Q61" s="270"/>
      <c r="R61" s="269"/>
      <c r="S61" s="269"/>
      <c r="T61" s="270"/>
    </row>
    <row r="62" spans="1:20" x14ac:dyDescent="0.25">
      <c r="A62" s="252"/>
      <c r="B62" s="252"/>
      <c r="C62" s="252" t="s">
        <v>1475</v>
      </c>
      <c r="D62" s="265" t="s">
        <v>4582</v>
      </c>
      <c r="E62" s="272" t="s">
        <v>4580</v>
      </c>
      <c r="F62" s="269"/>
      <c r="G62" s="269"/>
      <c r="H62" s="270"/>
      <c r="I62" s="269"/>
      <c r="J62" s="269"/>
      <c r="K62" s="270"/>
      <c r="L62" s="269"/>
      <c r="M62" s="269"/>
      <c r="N62" s="270"/>
      <c r="O62" s="269"/>
      <c r="P62" s="269"/>
      <c r="Q62" s="270"/>
      <c r="R62" s="269"/>
      <c r="S62" s="269"/>
      <c r="T62" s="270"/>
    </row>
    <row r="63" spans="1:20" x14ac:dyDescent="0.25">
      <c r="A63" s="252"/>
      <c r="B63" s="252"/>
      <c r="C63" s="252" t="s">
        <v>4525</v>
      </c>
      <c r="D63" s="265" t="s">
        <v>4583</v>
      </c>
      <c r="E63" s="268" t="s">
        <v>4580</v>
      </c>
      <c r="F63" s="269"/>
      <c r="G63" s="269"/>
      <c r="H63" s="270"/>
      <c r="I63" s="269"/>
      <c r="J63" s="269"/>
      <c r="K63" s="270"/>
      <c r="L63" s="269"/>
      <c r="M63" s="269"/>
      <c r="N63" s="270"/>
      <c r="O63" s="269"/>
      <c r="P63" s="269"/>
      <c r="Q63" s="270"/>
      <c r="R63" s="269"/>
      <c r="S63" s="269"/>
      <c r="T63" s="270"/>
    </row>
    <row r="64" spans="1:20" x14ac:dyDescent="0.25">
      <c r="A64" s="252"/>
      <c r="B64" s="252" t="s">
        <v>89</v>
      </c>
      <c r="C64" s="252" t="s">
        <v>104</v>
      </c>
      <c r="D64" s="265" t="s">
        <v>4584</v>
      </c>
      <c r="E64" s="253" t="s">
        <v>68</v>
      </c>
      <c r="F64" s="243" t="s">
        <v>69</v>
      </c>
      <c r="G64" s="243" t="s">
        <v>70</v>
      </c>
      <c r="H64" s="254"/>
      <c r="I64" s="243" t="s">
        <v>69</v>
      </c>
      <c r="J64" s="243" t="s">
        <v>70</v>
      </c>
      <c r="K64" s="254"/>
      <c r="L64" s="243" t="s">
        <v>69</v>
      </c>
      <c r="M64" s="243" t="s">
        <v>70</v>
      </c>
      <c r="N64" s="254"/>
      <c r="O64" s="243" t="s">
        <v>69</v>
      </c>
      <c r="P64" s="243" t="s">
        <v>70</v>
      </c>
      <c r="Q64" s="254"/>
      <c r="R64" s="243" t="s">
        <v>69</v>
      </c>
      <c r="S64" s="243" t="s">
        <v>70</v>
      </c>
      <c r="T64" s="254"/>
    </row>
    <row r="65" spans="1:20" ht="27.6" x14ac:dyDescent="0.25">
      <c r="A65" s="252"/>
      <c r="B65" s="252"/>
      <c r="C65" s="252" t="s">
        <v>1474</v>
      </c>
      <c r="D65" s="265" t="s">
        <v>4585</v>
      </c>
      <c r="E65" s="245" t="s">
        <v>73</v>
      </c>
      <c r="F65" s="249">
        <f>H64</f>
        <v>0</v>
      </c>
      <c r="G65" s="250"/>
      <c r="H65" s="244">
        <f>F65*G65</f>
        <v>0</v>
      </c>
      <c r="I65" s="249">
        <f>K64</f>
        <v>0</v>
      </c>
      <c r="J65" s="250"/>
      <c r="K65" s="244">
        <f>I65*J65</f>
        <v>0</v>
      </c>
      <c r="L65" s="249">
        <f>N64</f>
        <v>0</v>
      </c>
      <c r="M65" s="250"/>
      <c r="N65" s="244">
        <f>L65*M65</f>
        <v>0</v>
      </c>
      <c r="O65" s="249">
        <f>Q64</f>
        <v>0</v>
      </c>
      <c r="P65" s="250"/>
      <c r="Q65" s="244">
        <f>O65*P65</f>
        <v>0</v>
      </c>
      <c r="R65" s="249">
        <f>T64</f>
        <v>0</v>
      </c>
      <c r="S65" s="250"/>
      <c r="T65" s="244">
        <f>R65*S65</f>
        <v>0</v>
      </c>
    </row>
    <row r="66" spans="1:20" x14ac:dyDescent="0.25">
      <c r="A66" s="252" t="s">
        <v>4586</v>
      </c>
      <c r="B66" s="252"/>
      <c r="C66" s="252"/>
      <c r="D66" s="264" t="s">
        <v>4587</v>
      </c>
      <c r="E66" s="255"/>
      <c r="F66" s="255"/>
      <c r="G66" s="255"/>
      <c r="H66" s="256"/>
      <c r="I66" s="255"/>
      <c r="J66" s="255"/>
      <c r="K66" s="256"/>
      <c r="L66" s="255"/>
      <c r="M66" s="255"/>
      <c r="N66" s="256"/>
      <c r="O66" s="255"/>
      <c r="P66" s="255"/>
      <c r="Q66" s="256"/>
      <c r="R66" s="255"/>
      <c r="S66" s="255"/>
      <c r="T66" s="256"/>
    </row>
    <row r="67" spans="1:20" x14ac:dyDescent="0.25">
      <c r="A67" s="252"/>
      <c r="B67" s="252" t="s">
        <v>86</v>
      </c>
      <c r="C67" s="252"/>
      <c r="D67" s="265" t="s">
        <v>4588</v>
      </c>
      <c r="E67" s="251" t="s">
        <v>41</v>
      </c>
      <c r="F67" s="243" t="s">
        <v>42</v>
      </c>
      <c r="G67" s="243" t="s">
        <v>43</v>
      </c>
      <c r="H67" s="254"/>
      <c r="I67" s="243" t="s">
        <v>42</v>
      </c>
      <c r="J67" s="243" t="s">
        <v>43</v>
      </c>
      <c r="K67" s="254"/>
      <c r="L67" s="243" t="s">
        <v>42</v>
      </c>
      <c r="M67" s="243" t="s">
        <v>43</v>
      </c>
      <c r="N67" s="254"/>
      <c r="O67" s="243" t="s">
        <v>42</v>
      </c>
      <c r="P67" s="243" t="s">
        <v>43</v>
      </c>
      <c r="Q67" s="254"/>
      <c r="R67" s="243" t="s">
        <v>42</v>
      </c>
      <c r="S67" s="243" t="s">
        <v>43</v>
      </c>
      <c r="T67" s="254"/>
    </row>
    <row r="68" spans="1:20" x14ac:dyDescent="0.25">
      <c r="A68" s="252"/>
      <c r="B68" s="252" t="s">
        <v>89</v>
      </c>
      <c r="C68" s="252"/>
      <c r="D68" s="235" t="s">
        <v>4589</v>
      </c>
      <c r="E68" s="251" t="s">
        <v>41</v>
      </c>
      <c r="F68" s="243" t="s">
        <v>42</v>
      </c>
      <c r="G68" s="243" t="s">
        <v>43</v>
      </c>
      <c r="H68" s="254"/>
      <c r="I68" s="243" t="s">
        <v>42</v>
      </c>
      <c r="J68" s="243" t="s">
        <v>43</v>
      </c>
      <c r="K68" s="254"/>
      <c r="L68" s="243" t="s">
        <v>42</v>
      </c>
      <c r="M68" s="243" t="s">
        <v>43</v>
      </c>
      <c r="N68" s="254"/>
      <c r="O68" s="243" t="s">
        <v>42</v>
      </c>
      <c r="P68" s="243" t="s">
        <v>43</v>
      </c>
      <c r="Q68" s="254"/>
      <c r="R68" s="243" t="s">
        <v>42</v>
      </c>
      <c r="S68" s="243" t="s">
        <v>43</v>
      </c>
      <c r="T68" s="254"/>
    </row>
    <row r="69" spans="1:20" x14ac:dyDescent="0.25">
      <c r="A69" s="252"/>
      <c r="B69" s="252" t="s">
        <v>17</v>
      </c>
      <c r="C69" s="252"/>
      <c r="D69" s="235" t="s">
        <v>4590</v>
      </c>
      <c r="E69" s="251" t="s">
        <v>41</v>
      </c>
      <c r="F69" s="243" t="s">
        <v>42</v>
      </c>
      <c r="G69" s="243" t="s">
        <v>43</v>
      </c>
      <c r="H69" s="254"/>
      <c r="I69" s="243" t="s">
        <v>42</v>
      </c>
      <c r="J69" s="243" t="s">
        <v>43</v>
      </c>
      <c r="K69" s="254"/>
      <c r="L69" s="243" t="s">
        <v>42</v>
      </c>
      <c r="M69" s="243" t="s">
        <v>43</v>
      </c>
      <c r="N69" s="254"/>
      <c r="O69" s="243" t="s">
        <v>42</v>
      </c>
      <c r="P69" s="243" t="s">
        <v>43</v>
      </c>
      <c r="Q69" s="254"/>
      <c r="R69" s="243" t="s">
        <v>42</v>
      </c>
      <c r="S69" s="243" t="s">
        <v>43</v>
      </c>
      <c r="T69" s="254"/>
    </row>
    <row r="70" spans="1:20" x14ac:dyDescent="0.25">
      <c r="A70" s="252"/>
      <c r="B70" s="252" t="s">
        <v>18</v>
      </c>
      <c r="C70" s="252"/>
      <c r="D70" s="235" t="s">
        <v>4591</v>
      </c>
      <c r="E70" s="251" t="s">
        <v>41</v>
      </c>
      <c r="F70" s="243" t="s">
        <v>42</v>
      </c>
      <c r="G70" s="243" t="s">
        <v>43</v>
      </c>
      <c r="H70" s="254"/>
      <c r="I70" s="243" t="s">
        <v>42</v>
      </c>
      <c r="J70" s="243" t="s">
        <v>43</v>
      </c>
      <c r="K70" s="254"/>
      <c r="L70" s="243" t="s">
        <v>42</v>
      </c>
      <c r="M70" s="243" t="s">
        <v>43</v>
      </c>
      <c r="N70" s="254"/>
      <c r="O70" s="243" t="s">
        <v>42</v>
      </c>
      <c r="P70" s="243" t="s">
        <v>43</v>
      </c>
      <c r="Q70" s="254"/>
      <c r="R70" s="243" t="s">
        <v>42</v>
      </c>
      <c r="S70" s="243" t="s">
        <v>43</v>
      </c>
      <c r="T70" s="254"/>
    </row>
    <row r="71" spans="1:20" x14ac:dyDescent="0.25">
      <c r="A71" s="252"/>
      <c r="B71" s="252" t="s">
        <v>19</v>
      </c>
      <c r="C71" s="252"/>
      <c r="D71" s="235" t="s">
        <v>4592</v>
      </c>
      <c r="E71" s="251" t="s">
        <v>41</v>
      </c>
      <c r="F71" s="243" t="s">
        <v>42</v>
      </c>
      <c r="G71" s="243" t="s">
        <v>43</v>
      </c>
      <c r="H71" s="254"/>
      <c r="I71" s="243" t="s">
        <v>42</v>
      </c>
      <c r="J71" s="243" t="s">
        <v>43</v>
      </c>
      <c r="K71" s="254"/>
      <c r="L71" s="243" t="s">
        <v>42</v>
      </c>
      <c r="M71" s="243" t="s">
        <v>43</v>
      </c>
      <c r="N71" s="254"/>
      <c r="O71" s="243" t="s">
        <v>42</v>
      </c>
      <c r="P71" s="243" t="s">
        <v>43</v>
      </c>
      <c r="Q71" s="254"/>
      <c r="R71" s="243" t="s">
        <v>42</v>
      </c>
      <c r="S71" s="243" t="s">
        <v>43</v>
      </c>
      <c r="T71" s="254"/>
    </row>
    <row r="72" spans="1:20" x14ac:dyDescent="0.25">
      <c r="A72" s="252" t="s">
        <v>4593</v>
      </c>
      <c r="B72" s="252"/>
      <c r="C72" s="252"/>
      <c r="D72" s="264" t="s">
        <v>4594</v>
      </c>
      <c r="E72" s="251" t="s">
        <v>41</v>
      </c>
      <c r="F72" s="243" t="s">
        <v>42</v>
      </c>
      <c r="G72" s="243" t="s">
        <v>43</v>
      </c>
      <c r="H72" s="254"/>
      <c r="I72" s="243" t="s">
        <v>42</v>
      </c>
      <c r="J72" s="243" t="s">
        <v>43</v>
      </c>
      <c r="K72" s="254"/>
      <c r="L72" s="243" t="s">
        <v>42</v>
      </c>
      <c r="M72" s="243" t="s">
        <v>43</v>
      </c>
      <c r="N72" s="254"/>
      <c r="O72" s="243" t="s">
        <v>42</v>
      </c>
      <c r="P72" s="243" t="s">
        <v>43</v>
      </c>
      <c r="Q72" s="254"/>
      <c r="R72" s="243" t="s">
        <v>42</v>
      </c>
      <c r="S72" s="243" t="s">
        <v>43</v>
      </c>
      <c r="T72" s="254"/>
    </row>
    <row r="73" spans="1:20" ht="26.4" x14ac:dyDescent="0.25">
      <c r="A73" s="252" t="s">
        <v>4595</v>
      </c>
      <c r="B73" s="252"/>
      <c r="C73" s="252"/>
      <c r="D73" s="266" t="s">
        <v>4596</v>
      </c>
      <c r="E73" s="255"/>
      <c r="F73" s="255"/>
      <c r="G73" s="255"/>
      <c r="H73" s="256"/>
      <c r="I73" s="255"/>
      <c r="J73" s="255"/>
      <c r="K73" s="256"/>
      <c r="L73" s="255"/>
      <c r="M73" s="255"/>
      <c r="N73" s="256"/>
      <c r="O73" s="255"/>
      <c r="P73" s="255"/>
      <c r="Q73" s="256"/>
      <c r="R73" s="255"/>
      <c r="S73" s="255"/>
      <c r="T73" s="256"/>
    </row>
    <row r="74" spans="1:20" x14ac:dyDescent="0.25">
      <c r="A74" s="252"/>
      <c r="B74" s="252" t="s">
        <v>86</v>
      </c>
      <c r="C74" s="252" t="s">
        <v>104</v>
      </c>
      <c r="D74" s="265" t="s">
        <v>4597</v>
      </c>
      <c r="E74" s="262" t="s">
        <v>127</v>
      </c>
      <c r="F74" s="255" t="s">
        <v>128</v>
      </c>
      <c r="G74" s="255" t="s">
        <v>129</v>
      </c>
      <c r="H74" s="254"/>
      <c r="I74" s="255" t="s">
        <v>128</v>
      </c>
      <c r="J74" s="255" t="s">
        <v>129</v>
      </c>
      <c r="K74" s="254"/>
      <c r="L74" s="255" t="s">
        <v>128</v>
      </c>
      <c r="M74" s="255" t="s">
        <v>129</v>
      </c>
      <c r="N74" s="254"/>
      <c r="O74" s="255" t="s">
        <v>128</v>
      </c>
      <c r="P74" s="255" t="s">
        <v>129</v>
      </c>
      <c r="Q74" s="254"/>
      <c r="R74" s="255" t="s">
        <v>128</v>
      </c>
      <c r="S74" s="255" t="s">
        <v>129</v>
      </c>
      <c r="T74" s="254"/>
    </row>
    <row r="75" spans="1:20" ht="27.6" x14ac:dyDescent="0.25">
      <c r="A75" s="252"/>
      <c r="B75" s="252"/>
      <c r="C75" s="252" t="s">
        <v>1474</v>
      </c>
      <c r="D75" s="265" t="s">
        <v>4598</v>
      </c>
      <c r="E75" s="245" t="s">
        <v>73</v>
      </c>
      <c r="F75" s="249">
        <f>H74</f>
        <v>0</v>
      </c>
      <c r="G75" s="250"/>
      <c r="H75" s="244">
        <f>F75*G75</f>
        <v>0</v>
      </c>
      <c r="I75" s="249">
        <f>K74</f>
        <v>0</v>
      </c>
      <c r="J75" s="250"/>
      <c r="K75" s="244">
        <f>I75*J75</f>
        <v>0</v>
      </c>
      <c r="L75" s="249">
        <f>N74</f>
        <v>0</v>
      </c>
      <c r="M75" s="250"/>
      <c r="N75" s="244">
        <f>L75*M75</f>
        <v>0</v>
      </c>
      <c r="O75" s="249">
        <f>Q74</f>
        <v>0</v>
      </c>
      <c r="P75" s="250"/>
      <c r="Q75" s="244">
        <f>O75*P75</f>
        <v>0</v>
      </c>
      <c r="R75" s="249">
        <f>T74</f>
        <v>0</v>
      </c>
      <c r="S75" s="250"/>
      <c r="T75" s="244">
        <f>R75*S75</f>
        <v>0</v>
      </c>
    </row>
    <row r="76" spans="1:20" x14ac:dyDescent="0.25">
      <c r="A76" s="252"/>
      <c r="B76" s="252" t="s">
        <v>89</v>
      </c>
      <c r="C76" s="252" t="s">
        <v>104</v>
      </c>
      <c r="D76" s="265" t="s">
        <v>4599</v>
      </c>
      <c r="E76" s="262" t="s">
        <v>127</v>
      </c>
      <c r="F76" s="255" t="s">
        <v>128</v>
      </c>
      <c r="G76" s="255" t="s">
        <v>129</v>
      </c>
      <c r="H76" s="254"/>
      <c r="I76" s="255" t="s">
        <v>128</v>
      </c>
      <c r="J76" s="255" t="s">
        <v>129</v>
      </c>
      <c r="K76" s="254"/>
      <c r="L76" s="255" t="s">
        <v>128</v>
      </c>
      <c r="M76" s="255" t="s">
        <v>129</v>
      </c>
      <c r="N76" s="254"/>
      <c r="O76" s="255" t="s">
        <v>128</v>
      </c>
      <c r="P76" s="255" t="s">
        <v>129</v>
      </c>
      <c r="Q76" s="254"/>
      <c r="R76" s="255" t="s">
        <v>128</v>
      </c>
      <c r="S76" s="255" t="s">
        <v>129</v>
      </c>
      <c r="T76" s="254"/>
    </row>
    <row r="77" spans="1:20" ht="27.6" x14ac:dyDescent="0.25">
      <c r="A77" s="252"/>
      <c r="B77" s="252"/>
      <c r="C77" s="252" t="s">
        <v>1474</v>
      </c>
      <c r="D77" s="265" t="s">
        <v>4600</v>
      </c>
      <c r="E77" s="245" t="s">
        <v>73</v>
      </c>
      <c r="F77" s="249">
        <f>H76</f>
        <v>0</v>
      </c>
      <c r="G77" s="250"/>
      <c r="H77" s="244">
        <f>F77*G77</f>
        <v>0</v>
      </c>
      <c r="I77" s="249">
        <f>K76</f>
        <v>0</v>
      </c>
      <c r="J77" s="250"/>
      <c r="K77" s="244">
        <f>I77*J77</f>
        <v>0</v>
      </c>
      <c r="L77" s="249">
        <f>N76</f>
        <v>0</v>
      </c>
      <c r="M77" s="250"/>
      <c r="N77" s="244">
        <f>L77*M77</f>
        <v>0</v>
      </c>
      <c r="O77" s="249">
        <f>Q76</f>
        <v>0</v>
      </c>
      <c r="P77" s="250"/>
      <c r="Q77" s="244">
        <f>O77*P77</f>
        <v>0</v>
      </c>
      <c r="R77" s="249">
        <f>T76</f>
        <v>0</v>
      </c>
      <c r="S77" s="250"/>
      <c r="T77" s="244">
        <f>R77*S77</f>
        <v>0</v>
      </c>
    </row>
    <row r="78" spans="1:20" x14ac:dyDescent="0.25">
      <c r="A78" s="252" t="s">
        <v>4601</v>
      </c>
      <c r="B78" s="252"/>
      <c r="C78" s="252"/>
      <c r="D78" s="264" t="s">
        <v>4602</v>
      </c>
      <c r="E78" s="251" t="s">
        <v>41</v>
      </c>
      <c r="F78" s="243" t="s">
        <v>42</v>
      </c>
      <c r="G78" s="243" t="s">
        <v>43</v>
      </c>
      <c r="H78" s="254"/>
      <c r="I78" s="243" t="s">
        <v>42</v>
      </c>
      <c r="J78" s="243" t="s">
        <v>43</v>
      </c>
      <c r="K78" s="254"/>
      <c r="L78" s="243" t="s">
        <v>42</v>
      </c>
      <c r="M78" s="243" t="s">
        <v>43</v>
      </c>
      <c r="N78" s="254"/>
      <c r="O78" s="243" t="s">
        <v>42</v>
      </c>
      <c r="P78" s="243" t="s">
        <v>43</v>
      </c>
      <c r="Q78" s="254"/>
      <c r="R78" s="243" t="s">
        <v>42</v>
      </c>
      <c r="S78" s="243" t="s">
        <v>43</v>
      </c>
      <c r="T78" s="254"/>
    </row>
    <row r="79" spans="1:20" x14ac:dyDescent="0.25">
      <c r="A79" s="252" t="s">
        <v>4603</v>
      </c>
      <c r="B79" s="252"/>
      <c r="C79" s="252"/>
      <c r="D79" s="264" t="s">
        <v>4604</v>
      </c>
      <c r="E79" s="251" t="s">
        <v>41</v>
      </c>
      <c r="F79" s="243" t="s">
        <v>42</v>
      </c>
      <c r="G79" s="243" t="s">
        <v>43</v>
      </c>
      <c r="H79" s="254"/>
      <c r="I79" s="243" t="s">
        <v>42</v>
      </c>
      <c r="J79" s="243" t="s">
        <v>43</v>
      </c>
      <c r="K79" s="254"/>
      <c r="L79" s="243" t="s">
        <v>42</v>
      </c>
      <c r="M79" s="243" t="s">
        <v>43</v>
      </c>
      <c r="N79" s="254"/>
      <c r="O79" s="243" t="s">
        <v>42</v>
      </c>
      <c r="P79" s="243" t="s">
        <v>43</v>
      </c>
      <c r="Q79" s="254"/>
      <c r="R79" s="243" t="s">
        <v>42</v>
      </c>
      <c r="S79" s="243" t="s">
        <v>43</v>
      </c>
      <c r="T79" s="254"/>
    </row>
    <row r="80" spans="1:20" x14ac:dyDescent="0.25">
      <c r="A80" s="252" t="s">
        <v>4605</v>
      </c>
      <c r="B80" s="252"/>
      <c r="C80" s="252"/>
      <c r="D80" s="264" t="s">
        <v>4606</v>
      </c>
      <c r="E80" s="255"/>
      <c r="F80" s="255"/>
      <c r="G80" s="255"/>
      <c r="H80" s="256"/>
      <c r="I80" s="255"/>
      <c r="J80" s="255"/>
      <c r="K80" s="256"/>
      <c r="L80" s="255"/>
      <c r="M80" s="255"/>
      <c r="N80" s="256"/>
      <c r="O80" s="255"/>
      <c r="P80" s="255"/>
      <c r="Q80" s="256"/>
      <c r="R80" s="255"/>
      <c r="S80" s="255"/>
      <c r="T80" s="256"/>
    </row>
    <row r="81" spans="1:20" ht="69" x14ac:dyDescent="0.25">
      <c r="A81" s="252"/>
      <c r="B81" s="252" t="s">
        <v>86</v>
      </c>
      <c r="C81" s="252"/>
      <c r="D81" s="267" t="s">
        <v>4607</v>
      </c>
      <c r="E81" s="253" t="s">
        <v>68</v>
      </c>
      <c r="F81" s="243" t="s">
        <v>69</v>
      </c>
      <c r="G81" s="243" t="s">
        <v>70</v>
      </c>
      <c r="H81" s="254"/>
      <c r="I81" s="243" t="s">
        <v>69</v>
      </c>
      <c r="J81" s="243" t="s">
        <v>70</v>
      </c>
      <c r="K81" s="254"/>
      <c r="L81" s="243" t="s">
        <v>69</v>
      </c>
      <c r="M81" s="243" t="s">
        <v>70</v>
      </c>
      <c r="N81" s="254"/>
      <c r="O81" s="243" t="s">
        <v>69</v>
      </c>
      <c r="P81" s="243" t="s">
        <v>70</v>
      </c>
      <c r="Q81" s="254"/>
      <c r="R81" s="243" t="s">
        <v>69</v>
      </c>
      <c r="S81" s="243" t="s">
        <v>70</v>
      </c>
      <c r="T81" s="254"/>
    </row>
    <row r="82" spans="1:20" ht="41.4" x14ac:dyDescent="0.25">
      <c r="A82" s="252"/>
      <c r="B82" s="252" t="s">
        <v>89</v>
      </c>
      <c r="C82" s="252"/>
      <c r="D82" s="267" t="s">
        <v>4608</v>
      </c>
      <c r="E82" s="245" t="s">
        <v>73</v>
      </c>
      <c r="F82" s="249">
        <f>H81</f>
        <v>0</v>
      </c>
      <c r="G82" s="250"/>
      <c r="H82" s="244">
        <f>F82*G82</f>
        <v>0</v>
      </c>
      <c r="I82" s="249">
        <f>K81</f>
        <v>0</v>
      </c>
      <c r="J82" s="250"/>
      <c r="K82" s="244">
        <f>I82*J82</f>
        <v>0</v>
      </c>
      <c r="L82" s="249">
        <f>N81</f>
        <v>0</v>
      </c>
      <c r="M82" s="250"/>
      <c r="N82" s="244">
        <f>L82*M82</f>
        <v>0</v>
      </c>
      <c r="O82" s="249">
        <f>Q81</f>
        <v>0</v>
      </c>
      <c r="P82" s="250"/>
      <c r="Q82" s="244">
        <f>O82*P82</f>
        <v>0</v>
      </c>
      <c r="R82" s="249">
        <f>T81</f>
        <v>0</v>
      </c>
      <c r="S82" s="250"/>
      <c r="T82" s="244">
        <f>R82*S82</f>
        <v>0</v>
      </c>
    </row>
    <row r="83" spans="1:20" ht="41.4" x14ac:dyDescent="0.25">
      <c r="A83" s="252"/>
      <c r="B83" s="252" t="s">
        <v>17</v>
      </c>
      <c r="C83" s="252"/>
      <c r="D83" s="267" t="s">
        <v>4609</v>
      </c>
      <c r="E83" s="251" t="s">
        <v>41</v>
      </c>
      <c r="F83" s="243" t="s">
        <v>42</v>
      </c>
      <c r="G83" s="243" t="s">
        <v>43</v>
      </c>
      <c r="H83" s="254"/>
      <c r="I83" s="243" t="s">
        <v>42</v>
      </c>
      <c r="J83" s="243" t="s">
        <v>43</v>
      </c>
      <c r="K83" s="254"/>
      <c r="L83" s="243" t="s">
        <v>42</v>
      </c>
      <c r="M83" s="243" t="s">
        <v>43</v>
      </c>
      <c r="N83" s="254"/>
      <c r="O83" s="243" t="s">
        <v>42</v>
      </c>
      <c r="P83" s="243" t="s">
        <v>43</v>
      </c>
      <c r="Q83" s="254"/>
      <c r="R83" s="243" t="s">
        <v>42</v>
      </c>
      <c r="S83" s="243" t="s">
        <v>43</v>
      </c>
      <c r="T83" s="254"/>
    </row>
    <row r="84" spans="1:20" ht="55.2" x14ac:dyDescent="0.25">
      <c r="A84" s="252"/>
      <c r="B84" s="252" t="s">
        <v>18</v>
      </c>
      <c r="C84" s="252"/>
      <c r="D84" s="267" t="s">
        <v>4610</v>
      </c>
      <c r="E84" s="251" t="s">
        <v>41</v>
      </c>
      <c r="F84" s="243" t="s">
        <v>42</v>
      </c>
      <c r="G84" s="243" t="s">
        <v>43</v>
      </c>
      <c r="H84" s="254"/>
      <c r="I84" s="243" t="s">
        <v>42</v>
      </c>
      <c r="J84" s="243" t="s">
        <v>43</v>
      </c>
      <c r="K84" s="254"/>
      <c r="L84" s="243" t="s">
        <v>42</v>
      </c>
      <c r="M84" s="243" t="s">
        <v>43</v>
      </c>
      <c r="N84" s="254"/>
      <c r="O84" s="243" t="s">
        <v>42</v>
      </c>
      <c r="P84" s="243" t="s">
        <v>43</v>
      </c>
      <c r="Q84" s="254"/>
      <c r="R84" s="243" t="s">
        <v>42</v>
      </c>
      <c r="S84" s="243" t="s">
        <v>43</v>
      </c>
      <c r="T84" s="254"/>
    </row>
    <row r="85" spans="1:20" x14ac:dyDescent="0.25">
      <c r="A85" s="273" t="s">
        <v>131</v>
      </c>
      <c r="B85" s="274"/>
      <c r="C85" s="274"/>
      <c r="D85" s="273"/>
      <c r="E85" s="275"/>
      <c r="F85" s="275"/>
      <c r="G85" s="275"/>
      <c r="H85" s="276">
        <f>SUM(H5:H84)</f>
        <v>0</v>
      </c>
      <c r="I85" s="275"/>
      <c r="J85" s="275"/>
      <c r="K85" s="276">
        <f>SUM(K5:K84)</f>
        <v>0</v>
      </c>
      <c r="L85" s="275"/>
      <c r="M85" s="275"/>
      <c r="N85" s="276">
        <f>SUM(N5:N84)</f>
        <v>0</v>
      </c>
      <c r="O85" s="275"/>
      <c r="P85" s="275"/>
      <c r="Q85" s="276">
        <f>SUM(Q5:Q84)</f>
        <v>0</v>
      </c>
      <c r="R85" s="275"/>
      <c r="S85" s="275"/>
      <c r="T85" s="276">
        <f>SUM(T5:T84)</f>
        <v>0</v>
      </c>
    </row>
  </sheetData>
  <mergeCells count="6">
    <mergeCell ref="R1:T1"/>
    <mergeCell ref="A1:D1"/>
    <mergeCell ref="E1:H1"/>
    <mergeCell ref="I1:K1"/>
    <mergeCell ref="L1:N1"/>
    <mergeCell ref="O1:Q1"/>
  </mergeCells>
  <pageMargins left="0.75" right="0.75" top="1" bottom="1" header="0.5" footer="0.5"/>
  <pageSetup paperSize="9" scale="60"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DEA1-1C9C-47E3-B74E-B35807FCEE3C}">
  <sheetPr codeName="Sheet97"/>
  <dimension ref="A1:S146"/>
  <sheetViews>
    <sheetView view="pageBreakPreview" topLeftCell="A42" zoomScaleNormal="100" zoomScaleSheetLayoutView="100" workbookViewId="0">
      <selection activeCell="B78" sqref="B78"/>
    </sheetView>
  </sheetViews>
  <sheetFormatPr defaultColWidth="9" defaultRowHeight="13.2" x14ac:dyDescent="0.25"/>
  <cols>
    <col min="1" max="1" width="9" style="11"/>
    <col min="2" max="2" width="72.44140625" style="11" customWidth="1"/>
    <col min="3" max="3" width="21.5546875" style="11" hidden="1" customWidth="1"/>
    <col min="4" max="4" width="20.6640625" style="11" hidden="1" customWidth="1"/>
    <col min="5" max="5" width="13.33203125" style="11" bestFit="1" customWidth="1"/>
    <col min="6" max="6" width="16.33203125" style="11" bestFit="1" customWidth="1"/>
    <col min="7" max="7" width="14.6640625" style="11" bestFit="1" customWidth="1"/>
    <col min="8" max="8" width="13.33203125" style="11" customWidth="1"/>
    <col min="9" max="9" width="14.77734375" style="11" bestFit="1" customWidth="1"/>
    <col min="10" max="10" width="14.33203125" style="11" bestFit="1" customWidth="1"/>
    <col min="11" max="11" width="9" style="11" customWidth="1"/>
    <col min="12" max="12" width="16.5546875" style="11" bestFit="1" customWidth="1"/>
    <col min="13" max="13" width="14.6640625" style="11" bestFit="1" customWidth="1"/>
    <col min="14" max="14" width="9" style="11"/>
    <col min="15" max="15" width="16.5546875" style="11" bestFit="1" customWidth="1"/>
    <col min="16" max="16" width="15.33203125" style="11" bestFit="1" customWidth="1"/>
    <col min="17" max="17" width="9" style="11"/>
    <col min="18" max="18" width="16.33203125" style="11" bestFit="1" customWidth="1"/>
    <col min="19" max="19" width="14.6640625" style="11" bestFit="1" customWidth="1"/>
    <col min="20" max="16384" width="9" style="11"/>
  </cols>
  <sheetData>
    <row r="1" spans="1:19" ht="12.75" customHeight="1" x14ac:dyDescent="0.25">
      <c r="A1" s="1130" t="s">
        <v>5030</v>
      </c>
      <c r="B1" s="1131"/>
      <c r="C1" s="990"/>
      <c r="D1" s="990"/>
      <c r="E1" s="1140"/>
      <c r="F1" s="1140"/>
      <c r="G1" s="1141"/>
      <c r="H1" s="1076"/>
      <c r="I1" s="1076"/>
      <c r="J1" s="1076"/>
      <c r="K1" s="1076"/>
      <c r="L1" s="1076"/>
      <c r="M1" s="1076"/>
      <c r="N1" s="1076"/>
      <c r="O1" s="1076"/>
      <c r="P1" s="1076"/>
      <c r="Q1" s="1076"/>
      <c r="R1" s="1076"/>
      <c r="S1" s="1076"/>
    </row>
    <row r="2" spans="1:19" ht="14.25" customHeight="1" x14ac:dyDescent="0.25">
      <c r="A2" s="991"/>
      <c r="B2" s="17"/>
      <c r="E2" s="1076"/>
      <c r="F2" s="1076"/>
      <c r="G2" s="1142"/>
      <c r="H2" s="1076"/>
      <c r="I2" s="1076"/>
      <c r="J2" s="1076"/>
      <c r="K2" s="1076"/>
      <c r="L2" s="1076"/>
      <c r="M2" s="1076"/>
      <c r="N2" s="1076"/>
      <c r="O2" s="1076"/>
      <c r="P2" s="1076"/>
      <c r="Q2" s="1076"/>
      <c r="R2" s="1076"/>
      <c r="S2" s="1076"/>
    </row>
    <row r="3" spans="1:19" ht="14.25" customHeight="1" x14ac:dyDescent="0.25">
      <c r="A3" s="1136" t="str">
        <f>'C20.1'!B1</f>
        <v>ACSA - BFIA 8202/2026  
FOR: CONTRACTOR APPOINTMENT FOR THE CONSTRUCTION OF UNDERGROUND MAIN WATER LINE AND REHABILITATION OF SERVICE ROADS AT BRAM FISCHER INTERNATIONAL AIRPORT FOR A PERIOD OF 12 MONTHS</v>
      </c>
      <c r="B3" s="1076"/>
      <c r="E3" s="1076"/>
      <c r="F3" s="1076"/>
      <c r="G3" s="1142"/>
      <c r="H3" s="1076"/>
      <c r="I3" s="1076"/>
      <c r="J3" s="1076"/>
      <c r="K3" s="1076"/>
      <c r="L3" s="1076"/>
      <c r="M3" s="1076"/>
      <c r="N3" s="1076"/>
      <c r="O3" s="1076"/>
      <c r="P3" s="1076"/>
      <c r="Q3" s="1076"/>
      <c r="R3" s="1076"/>
      <c r="S3" s="1076"/>
    </row>
    <row r="4" spans="1:19" ht="14.25" customHeight="1" x14ac:dyDescent="0.25">
      <c r="A4" s="1136"/>
      <c r="B4" s="1076"/>
      <c r="E4" s="1076"/>
      <c r="F4" s="1076"/>
      <c r="G4" s="1142"/>
      <c r="H4" s="1076"/>
      <c r="I4" s="1076"/>
      <c r="J4" s="1076"/>
      <c r="K4" s="1076"/>
      <c r="L4" s="1076"/>
      <c r="M4" s="1076"/>
      <c r="N4" s="1076"/>
      <c r="O4" s="1076"/>
      <c r="P4" s="1076"/>
      <c r="Q4" s="1076"/>
      <c r="R4" s="1076"/>
      <c r="S4" s="1076"/>
    </row>
    <row r="5" spans="1:19" ht="14.25" customHeight="1" x14ac:dyDescent="0.25">
      <c r="A5" s="1136"/>
      <c r="B5" s="1076"/>
      <c r="E5" s="1076"/>
      <c r="F5" s="1076"/>
      <c r="G5" s="1142"/>
      <c r="H5" s="1076"/>
      <c r="I5" s="1076"/>
      <c r="J5" s="1076"/>
      <c r="K5" s="1076"/>
      <c r="L5" s="1076"/>
      <c r="M5" s="1076"/>
      <c r="N5" s="1076"/>
      <c r="O5" s="1076"/>
      <c r="P5" s="1076"/>
      <c r="Q5" s="1076"/>
      <c r="R5" s="1076"/>
      <c r="S5" s="1076"/>
    </row>
    <row r="6" spans="1:19" ht="14.25" customHeight="1" x14ac:dyDescent="0.25">
      <c r="A6" s="1136"/>
      <c r="B6" s="1076"/>
      <c r="E6" s="1076"/>
      <c r="F6" s="1076"/>
      <c r="G6" s="1142"/>
      <c r="H6" s="1076"/>
      <c r="I6" s="1076"/>
      <c r="J6" s="1076"/>
      <c r="K6" s="1076"/>
      <c r="L6" s="1076"/>
      <c r="M6" s="1076"/>
      <c r="N6" s="1076"/>
      <c r="O6" s="1076"/>
      <c r="P6" s="1076"/>
      <c r="Q6" s="1076"/>
      <c r="R6" s="1076"/>
      <c r="S6" s="1076"/>
    </row>
    <row r="7" spans="1:19" ht="14.25" customHeight="1" x14ac:dyDescent="0.25">
      <c r="A7" s="1136"/>
      <c r="B7" s="1076"/>
      <c r="E7" s="1076"/>
      <c r="F7" s="1076"/>
      <c r="G7" s="1142"/>
      <c r="H7" s="1076"/>
      <c r="I7" s="1076"/>
      <c r="J7" s="1076"/>
      <c r="K7" s="1076"/>
      <c r="L7" s="1076"/>
      <c r="M7" s="1076"/>
      <c r="N7" s="1076"/>
      <c r="O7" s="1076"/>
      <c r="P7" s="1076"/>
      <c r="Q7" s="1076"/>
      <c r="R7" s="1076"/>
      <c r="S7" s="1076"/>
    </row>
    <row r="8" spans="1:19" ht="14.25" customHeight="1" thickBot="1" x14ac:dyDescent="0.3">
      <c r="A8" s="1132"/>
      <c r="B8" s="1133"/>
      <c r="C8" s="992"/>
      <c r="D8" s="992"/>
      <c r="E8" s="1143"/>
      <c r="F8" s="1143"/>
      <c r="G8" s="1144"/>
      <c r="H8" s="1076"/>
      <c r="I8" s="1076"/>
      <c r="J8" s="1076"/>
      <c r="K8" s="1076"/>
      <c r="L8" s="1076"/>
      <c r="M8" s="1076"/>
      <c r="N8" s="1076"/>
      <c r="O8" s="1076"/>
      <c r="P8" s="1076"/>
      <c r="Q8" s="1076"/>
      <c r="R8" s="1076"/>
      <c r="S8" s="1076"/>
    </row>
    <row r="9" spans="1:19" x14ac:dyDescent="0.25">
      <c r="A9" s="993"/>
      <c r="B9" s="994"/>
      <c r="C9" s="990"/>
      <c r="D9" s="990"/>
      <c r="E9" s="995"/>
      <c r="F9" s="990"/>
      <c r="G9" s="996"/>
    </row>
    <row r="10" spans="1:19" x14ac:dyDescent="0.25">
      <c r="A10" s="1134" t="s">
        <v>4614</v>
      </c>
      <c r="B10" s="1135"/>
      <c r="E10" s="665"/>
      <c r="G10" s="997"/>
    </row>
    <row r="11" spans="1:19" x14ac:dyDescent="0.25">
      <c r="A11" s="998" t="s">
        <v>21</v>
      </c>
      <c r="B11" s="999" t="s">
        <v>22</v>
      </c>
      <c r="C11" s="650">
        <f>'C1.2'!H67</f>
        <v>1804992.5</v>
      </c>
      <c r="E11" s="665"/>
      <c r="F11" s="650">
        <f>'C1.2'!K67</f>
        <v>775000</v>
      </c>
      <c r="G11" s="997"/>
      <c r="I11" s="650"/>
      <c r="L11" s="650"/>
      <c r="O11" s="650"/>
      <c r="R11" s="650"/>
    </row>
    <row r="12" spans="1:19" x14ac:dyDescent="0.25">
      <c r="A12" s="998" t="s">
        <v>132</v>
      </c>
      <c r="B12" s="999" t="s">
        <v>133</v>
      </c>
      <c r="C12" s="650">
        <f>'C1.3'!H19</f>
        <v>1223250.0024999999</v>
      </c>
      <c r="E12" s="665"/>
      <c r="F12" s="650">
        <f>'C1.3'!K19</f>
        <v>0</v>
      </c>
      <c r="G12" s="997"/>
      <c r="I12" s="650"/>
      <c r="L12" s="650"/>
      <c r="O12" s="650"/>
      <c r="R12" s="650"/>
    </row>
    <row r="13" spans="1:19" x14ac:dyDescent="0.25">
      <c r="A13" s="998" t="s">
        <v>144</v>
      </c>
      <c r="B13" s="999" t="s">
        <v>145</v>
      </c>
      <c r="C13" s="650">
        <f>'C1.4'!G105</f>
        <v>356750</v>
      </c>
      <c r="E13" s="665"/>
      <c r="F13" s="650">
        <f>'C1.4'!J105</f>
        <v>135000</v>
      </c>
      <c r="G13" s="997"/>
      <c r="I13" s="650"/>
      <c r="L13" s="650"/>
      <c r="O13" s="650"/>
      <c r="R13" s="650"/>
    </row>
    <row r="14" spans="1:19" x14ac:dyDescent="0.25">
      <c r="A14" s="998" t="s">
        <v>338</v>
      </c>
      <c r="B14" s="999" t="s">
        <v>339</v>
      </c>
      <c r="C14" s="650">
        <f>'C1.5'!I62</f>
        <v>1815909.942</v>
      </c>
      <c r="E14" s="665"/>
      <c r="F14" s="650">
        <f>'C1.5'!L62</f>
        <v>344000</v>
      </c>
      <c r="G14" s="997"/>
      <c r="I14" s="650"/>
      <c r="L14" s="650"/>
      <c r="O14" s="650"/>
      <c r="R14" s="650"/>
    </row>
    <row r="15" spans="1:19" x14ac:dyDescent="0.25">
      <c r="A15" s="998" t="s">
        <v>385</v>
      </c>
      <c r="B15" s="999" t="s">
        <v>386</v>
      </c>
      <c r="C15" s="650">
        <f>'C1.6'!G41</f>
        <v>245750</v>
      </c>
      <c r="E15" s="665"/>
      <c r="F15" s="650">
        <f>'C1.6'!J41</f>
        <v>180000</v>
      </c>
      <c r="G15" s="997"/>
      <c r="I15" s="650"/>
      <c r="L15" s="650"/>
      <c r="O15" s="650"/>
      <c r="R15" s="650"/>
    </row>
    <row r="16" spans="1:19" x14ac:dyDescent="0.25">
      <c r="A16" s="998" t="s">
        <v>455</v>
      </c>
      <c r="B16" s="999" t="s">
        <v>456</v>
      </c>
      <c r="C16" s="1000">
        <f>'C1.7'!H19</f>
        <v>622009.375</v>
      </c>
      <c r="D16" s="1001">
        <f>SUM(C11:C16)</f>
        <v>6068661.8195000002</v>
      </c>
      <c r="E16" s="665"/>
      <c r="F16" s="1000">
        <f>'C1.7'!K19</f>
        <v>0</v>
      </c>
      <c r="G16" s="1002">
        <f>SUM(F11:F16)</f>
        <v>1434000</v>
      </c>
      <c r="H16" s="1001"/>
      <c r="I16" s="650"/>
      <c r="J16" s="1001"/>
      <c r="L16" s="650"/>
      <c r="M16" s="1001"/>
      <c r="O16" s="650"/>
      <c r="P16" s="1001"/>
      <c r="R16" s="650"/>
      <c r="S16" s="1001"/>
    </row>
    <row r="17" spans="1:19" x14ac:dyDescent="0.25">
      <c r="A17" s="998"/>
      <c r="B17" s="999"/>
      <c r="C17" s="650"/>
      <c r="E17" s="665"/>
      <c r="F17" s="650"/>
      <c r="G17" s="997"/>
      <c r="I17" s="650"/>
      <c r="L17" s="650"/>
      <c r="O17" s="650"/>
      <c r="R17" s="650"/>
    </row>
    <row r="18" spans="1:19" x14ac:dyDescent="0.25">
      <c r="A18" s="1128" t="s">
        <v>4615</v>
      </c>
      <c r="B18" s="1129"/>
      <c r="C18" s="650"/>
      <c r="E18" s="665"/>
      <c r="F18" s="650"/>
      <c r="G18" s="997"/>
      <c r="I18" s="650"/>
      <c r="L18" s="650"/>
      <c r="O18" s="650"/>
      <c r="R18" s="650"/>
    </row>
    <row r="19" spans="1:19" x14ac:dyDescent="0.25">
      <c r="A19" s="998" t="s">
        <v>475</v>
      </c>
      <c r="B19" s="999" t="s">
        <v>476</v>
      </c>
      <c r="C19" s="650">
        <f>'C2.1'!H147</f>
        <v>1847919.5</v>
      </c>
      <c r="E19" s="665"/>
      <c r="F19" s="1000">
        <f>'C2.1'!K147</f>
        <v>1680000</v>
      </c>
      <c r="G19" s="1002">
        <f>SUM(F19:F22)</f>
        <v>1680000</v>
      </c>
      <c r="I19" s="650"/>
      <c r="L19" s="650"/>
      <c r="O19" s="650"/>
      <c r="R19" s="650"/>
    </row>
    <row r="20" spans="1:19" hidden="1" x14ac:dyDescent="0.25">
      <c r="A20" s="998" t="s">
        <v>650</v>
      </c>
      <c r="B20" s="999" t="s">
        <v>651</v>
      </c>
      <c r="C20" s="650">
        <f>'C2.2'!H73</f>
        <v>0</v>
      </c>
      <c r="E20" s="665"/>
      <c r="F20" s="650">
        <f>'C2.2'!K73</f>
        <v>0</v>
      </c>
      <c r="G20" s="997"/>
      <c r="I20" s="650"/>
      <c r="L20" s="650"/>
      <c r="O20" s="650"/>
      <c r="R20" s="650"/>
    </row>
    <row r="21" spans="1:19" hidden="1" x14ac:dyDescent="0.25">
      <c r="A21" s="998" t="s">
        <v>736</v>
      </c>
      <c r="B21" s="999" t="s">
        <v>737</v>
      </c>
      <c r="C21" s="650">
        <f>'C2.3'!H226</f>
        <v>0</v>
      </c>
      <c r="E21" s="665"/>
      <c r="F21" s="650">
        <f>'C2.3'!K226</f>
        <v>0</v>
      </c>
      <c r="G21" s="997"/>
      <c r="I21" s="650"/>
      <c r="L21" s="650"/>
      <c r="O21" s="650"/>
      <c r="R21" s="650"/>
    </row>
    <row r="22" spans="1:19" hidden="1" x14ac:dyDescent="0.25">
      <c r="A22" s="998" t="s">
        <v>939</v>
      </c>
      <c r="B22" s="999" t="s">
        <v>940</v>
      </c>
      <c r="C22" s="1000">
        <f>'C2.4'!H26</f>
        <v>0</v>
      </c>
      <c r="D22" s="1001">
        <f>SUM(C19:C22)</f>
        <v>1847919.5</v>
      </c>
      <c r="E22" s="665"/>
      <c r="F22" s="1000">
        <f>'C2.4'!K26</f>
        <v>0</v>
      </c>
      <c r="G22" s="997"/>
      <c r="H22" s="1001"/>
      <c r="I22" s="650"/>
      <c r="J22" s="1001"/>
      <c r="L22" s="650"/>
      <c r="M22" s="1001"/>
      <c r="O22" s="650"/>
      <c r="P22" s="1001"/>
      <c r="R22" s="650"/>
      <c r="S22" s="1001"/>
    </row>
    <row r="23" spans="1:19" x14ac:dyDescent="0.25">
      <c r="A23" s="998"/>
      <c r="B23" s="999"/>
      <c r="C23" s="650"/>
      <c r="E23" s="665"/>
      <c r="F23" s="650"/>
      <c r="G23" s="997"/>
      <c r="I23" s="650"/>
      <c r="L23" s="650"/>
      <c r="O23" s="650"/>
      <c r="R23" s="650"/>
    </row>
    <row r="24" spans="1:19" x14ac:dyDescent="0.25">
      <c r="A24" s="1128" t="s">
        <v>4616</v>
      </c>
      <c r="B24" s="1129"/>
      <c r="C24" s="650"/>
      <c r="E24" s="665"/>
      <c r="F24" s="650"/>
      <c r="G24" s="997"/>
      <c r="I24" s="650"/>
      <c r="L24" s="650"/>
      <c r="O24" s="650"/>
      <c r="R24" s="650"/>
    </row>
    <row r="25" spans="1:19" x14ac:dyDescent="0.25">
      <c r="A25" s="998" t="s">
        <v>965</v>
      </c>
      <c r="B25" s="999" t="s">
        <v>966</v>
      </c>
      <c r="C25" s="650">
        <f>'C3.1'!H94</f>
        <v>0</v>
      </c>
      <c r="E25" s="665"/>
      <c r="F25" s="650">
        <f>+'C3.1'!H94</f>
        <v>0</v>
      </c>
      <c r="G25" s="997"/>
      <c r="I25" s="650"/>
      <c r="L25" s="650"/>
      <c r="O25" s="650"/>
      <c r="R25" s="650"/>
    </row>
    <row r="26" spans="1:19" x14ac:dyDescent="0.25">
      <c r="A26" s="998" t="s">
        <v>1092</v>
      </c>
      <c r="B26" s="999" t="s">
        <v>1093</v>
      </c>
      <c r="C26" s="650">
        <f>'C3.2'!H163</f>
        <v>957100</v>
      </c>
      <c r="E26" s="665"/>
      <c r="F26" s="650">
        <f>'C3.2'!K163</f>
        <v>0</v>
      </c>
      <c r="G26" s="997"/>
      <c r="I26" s="650"/>
      <c r="L26" s="650"/>
      <c r="O26" s="650"/>
      <c r="R26" s="650"/>
    </row>
    <row r="27" spans="1:19" ht="39.6" x14ac:dyDescent="0.25">
      <c r="A27" s="998" t="s">
        <v>1206</v>
      </c>
      <c r="B27" s="999" t="s">
        <v>1207</v>
      </c>
      <c r="C27" s="1000">
        <f>'C3.3'!H64</f>
        <v>1976375</v>
      </c>
      <c r="D27" s="1001">
        <f>SUM(C25:C27)</f>
        <v>2933475</v>
      </c>
      <c r="E27" s="665"/>
      <c r="F27" s="1000">
        <f>'C3.3'!K64</f>
        <v>0</v>
      </c>
      <c r="G27" s="1002">
        <f>SUM(F25:F27)</f>
        <v>0</v>
      </c>
      <c r="H27" s="1001"/>
      <c r="I27" s="650"/>
      <c r="J27" s="1001"/>
      <c r="L27" s="650"/>
      <c r="M27" s="1001"/>
      <c r="O27" s="650"/>
      <c r="P27" s="1001"/>
      <c r="R27" s="650"/>
      <c r="S27" s="1001"/>
    </row>
    <row r="28" spans="1:19" x14ac:dyDescent="0.25">
      <c r="A28" s="998"/>
      <c r="B28" s="999"/>
      <c r="C28" s="650"/>
      <c r="E28" s="665"/>
      <c r="F28" s="650"/>
      <c r="G28" s="997"/>
      <c r="I28" s="650"/>
      <c r="L28" s="650"/>
      <c r="O28" s="650"/>
      <c r="R28" s="650"/>
    </row>
    <row r="29" spans="1:19" x14ac:dyDescent="0.25">
      <c r="A29" s="1128" t="s">
        <v>4617</v>
      </c>
      <c r="B29" s="1129"/>
      <c r="C29" s="650"/>
      <c r="E29" s="665"/>
      <c r="F29" s="650"/>
      <c r="G29" s="997"/>
      <c r="I29" s="650"/>
      <c r="L29" s="650"/>
      <c r="O29" s="650"/>
      <c r="R29" s="650"/>
    </row>
    <row r="30" spans="1:19" hidden="1" x14ac:dyDescent="0.25">
      <c r="A30" s="998" t="s">
        <v>1275</v>
      </c>
      <c r="B30" s="999" t="s">
        <v>1276</v>
      </c>
      <c r="C30" s="650" t="e">
        <f>#REF!</f>
        <v>#REF!</v>
      </c>
      <c r="E30" s="665"/>
      <c r="F30" s="650">
        <v>0</v>
      </c>
      <c r="G30" s="997"/>
      <c r="I30" s="650"/>
      <c r="L30" s="650"/>
      <c r="O30" s="650"/>
      <c r="R30" s="650"/>
    </row>
    <row r="31" spans="1:19" x14ac:dyDescent="0.25">
      <c r="A31" s="998" t="s">
        <v>1285</v>
      </c>
      <c r="B31" s="999" t="s">
        <v>1286</v>
      </c>
      <c r="C31" s="650">
        <f>'C4.2'!H68</f>
        <v>312500</v>
      </c>
      <c r="E31" s="665"/>
      <c r="F31" s="650">
        <f>'C4.2'!K68</f>
        <v>0</v>
      </c>
      <c r="G31" s="997"/>
      <c r="I31" s="650"/>
      <c r="L31" s="650"/>
      <c r="O31" s="650"/>
      <c r="R31" s="650"/>
    </row>
    <row r="32" spans="1:19" x14ac:dyDescent="0.25">
      <c r="A32" s="998" t="s">
        <v>1373</v>
      </c>
      <c r="B32" s="999" t="s">
        <v>1374</v>
      </c>
      <c r="C32" s="650">
        <f>'C4.3'!I117</f>
        <v>657425</v>
      </c>
      <c r="E32" s="665"/>
      <c r="F32" s="650">
        <f>'C4.3'!L117</f>
        <v>50000</v>
      </c>
      <c r="G32" s="1003"/>
      <c r="I32" s="650"/>
      <c r="L32" s="650"/>
      <c r="O32" s="650"/>
      <c r="R32" s="650"/>
    </row>
    <row r="33" spans="1:19" x14ac:dyDescent="0.25">
      <c r="A33" s="998" t="s">
        <v>1524</v>
      </c>
      <c r="B33" s="999" t="s">
        <v>1525</v>
      </c>
      <c r="C33" s="650">
        <f>'C4.4'!H80</f>
        <v>284000</v>
      </c>
      <c r="E33" s="665"/>
      <c r="F33" s="1000">
        <f>'C4.4'!K80</f>
        <v>0</v>
      </c>
      <c r="G33" s="1002">
        <f>+SUM(F31:F33)</f>
        <v>50000</v>
      </c>
      <c r="I33" s="650"/>
      <c r="L33" s="650"/>
      <c r="O33" s="650"/>
      <c r="R33" s="650"/>
    </row>
    <row r="34" spans="1:19" hidden="1" x14ac:dyDescent="0.25">
      <c r="A34" s="998" t="s">
        <v>1594</v>
      </c>
      <c r="B34" s="999" t="s">
        <v>1595</v>
      </c>
      <c r="C34" s="1000">
        <f>'C4.5'!G19</f>
        <v>0</v>
      </c>
      <c r="D34" s="1001" t="e">
        <f>SUM(C30:C34)</f>
        <v>#REF!</v>
      </c>
      <c r="E34" s="665"/>
      <c r="F34" s="1000">
        <f>'C4.5'!J19</f>
        <v>0</v>
      </c>
      <c r="G34" s="1002"/>
      <c r="H34" s="1001"/>
      <c r="I34" s="650"/>
      <c r="J34" s="1001"/>
      <c r="L34" s="650"/>
      <c r="M34" s="1001"/>
      <c r="O34" s="650"/>
      <c r="P34" s="1001"/>
      <c r="R34" s="650"/>
      <c r="S34" s="1001"/>
    </row>
    <row r="35" spans="1:19" x14ac:dyDescent="0.25">
      <c r="A35" s="998"/>
      <c r="B35" s="999"/>
      <c r="C35" s="650"/>
      <c r="E35" s="665"/>
      <c r="F35" s="650"/>
      <c r="G35" s="997"/>
      <c r="I35" s="650"/>
      <c r="L35" s="650"/>
      <c r="O35" s="650"/>
      <c r="R35" s="650"/>
    </row>
    <row r="36" spans="1:19" x14ac:dyDescent="0.25">
      <c r="A36" s="1128" t="s">
        <v>4618</v>
      </c>
      <c r="B36" s="1129"/>
      <c r="C36" s="650"/>
      <c r="E36" s="665"/>
      <c r="F36" s="650"/>
      <c r="G36" s="997"/>
      <c r="I36" s="650"/>
      <c r="L36" s="650"/>
      <c r="O36" s="650"/>
      <c r="R36" s="650"/>
    </row>
    <row r="37" spans="1:19" x14ac:dyDescent="0.25">
      <c r="A37" s="998" t="s">
        <v>1616</v>
      </c>
      <c r="B37" s="999" t="s">
        <v>1617</v>
      </c>
      <c r="C37" s="650">
        <f>'C5.1'!I94</f>
        <v>287760</v>
      </c>
      <c r="E37" s="665"/>
      <c r="F37" s="650">
        <f>'C5.1'!L94</f>
        <v>0</v>
      </c>
      <c r="G37" s="997"/>
      <c r="I37" s="650"/>
      <c r="L37" s="650"/>
      <c r="O37" s="650"/>
      <c r="R37" s="650"/>
    </row>
    <row r="38" spans="1:19" hidden="1" x14ac:dyDescent="0.25">
      <c r="A38" s="998" t="s">
        <v>1736</v>
      </c>
      <c r="B38" s="999" t="s">
        <v>1737</v>
      </c>
      <c r="C38" s="650">
        <f>'C5.2'!H51</f>
        <v>61000</v>
      </c>
      <c r="E38" s="665"/>
      <c r="F38" s="650">
        <f>'C5.2'!K51</f>
        <v>0</v>
      </c>
      <c r="G38" s="997"/>
      <c r="I38" s="650"/>
      <c r="L38" s="650"/>
      <c r="O38" s="650"/>
      <c r="R38" s="650"/>
    </row>
    <row r="39" spans="1:19" x14ac:dyDescent="0.25">
      <c r="A39" s="998" t="s">
        <v>1810</v>
      </c>
      <c r="B39" s="999" t="s">
        <v>1811</v>
      </c>
      <c r="C39" s="650">
        <f>'C5.3'!H89</f>
        <v>100000</v>
      </c>
      <c r="E39" s="665"/>
      <c r="F39" s="650">
        <f>+'C5.3'!H89</f>
        <v>100000</v>
      </c>
      <c r="G39" s="997"/>
      <c r="I39" s="650"/>
      <c r="L39" s="650"/>
      <c r="O39" s="650"/>
      <c r="R39" s="650"/>
    </row>
    <row r="40" spans="1:19" x14ac:dyDescent="0.25">
      <c r="A40" s="998" t="s">
        <v>1876</v>
      </c>
      <c r="B40" s="999" t="s">
        <v>1877</v>
      </c>
      <c r="C40" s="650">
        <f>'C5.4'!H66</f>
        <v>3638275</v>
      </c>
      <c r="E40" s="665"/>
      <c r="F40" s="1000">
        <f>'C5.4'!K66</f>
        <v>0</v>
      </c>
      <c r="G40" s="1002">
        <f>SUM(F37:F40)</f>
        <v>100000</v>
      </c>
      <c r="I40" s="650"/>
      <c r="L40" s="650"/>
      <c r="O40" s="650"/>
      <c r="R40" s="650"/>
    </row>
    <row r="41" spans="1:19" hidden="1" x14ac:dyDescent="0.25">
      <c r="A41" s="998" t="s">
        <v>1933</v>
      </c>
      <c r="B41" s="999" t="s">
        <v>1934</v>
      </c>
      <c r="C41" s="1000">
        <f>'C5.5'!I148</f>
        <v>768000</v>
      </c>
      <c r="D41" s="1001">
        <f>SUM(C37:C41)</f>
        <v>4855035</v>
      </c>
      <c r="E41" s="665"/>
      <c r="F41" s="1000">
        <f>'C5.5'!L148</f>
        <v>0</v>
      </c>
      <c r="G41" s="997"/>
      <c r="H41" s="1001"/>
      <c r="I41" s="650"/>
      <c r="J41" s="1001"/>
      <c r="L41" s="650"/>
      <c r="M41" s="1001"/>
      <c r="O41" s="650"/>
      <c r="P41" s="1001"/>
      <c r="R41" s="650"/>
      <c r="S41" s="1001"/>
    </row>
    <row r="42" spans="1:19" x14ac:dyDescent="0.25">
      <c r="A42" s="998"/>
      <c r="B42" s="999"/>
      <c r="C42" s="650"/>
      <c r="E42" s="665"/>
      <c r="F42" s="650"/>
      <c r="G42" s="997"/>
      <c r="I42" s="650"/>
      <c r="L42" s="650"/>
      <c r="O42" s="650"/>
      <c r="R42" s="650"/>
    </row>
    <row r="43" spans="1:19" x14ac:dyDescent="0.25">
      <c r="A43" s="1128" t="s">
        <v>4619</v>
      </c>
      <c r="B43" s="1129"/>
      <c r="C43" s="650"/>
      <c r="E43" s="665"/>
      <c r="F43" s="650"/>
      <c r="G43" s="997"/>
      <c r="I43" s="650"/>
      <c r="L43" s="650"/>
      <c r="O43" s="650"/>
      <c r="R43" s="650"/>
    </row>
    <row r="44" spans="1:19" x14ac:dyDescent="0.25">
      <c r="A44" s="998" t="s">
        <v>2039</v>
      </c>
      <c r="B44" s="999" t="s">
        <v>2040</v>
      </c>
      <c r="C44" s="650">
        <f>'C6.1'!H50</f>
        <v>0</v>
      </c>
      <c r="E44" s="665"/>
      <c r="F44" s="650">
        <f>+'C6.1'!H50</f>
        <v>0</v>
      </c>
      <c r="G44" s="997"/>
      <c r="I44" s="650"/>
      <c r="L44" s="650"/>
      <c r="O44" s="650"/>
      <c r="R44" s="650"/>
    </row>
    <row r="45" spans="1:19" x14ac:dyDescent="0.25">
      <c r="A45" s="998" t="s">
        <v>2104</v>
      </c>
      <c r="B45" s="999" t="s">
        <v>2105</v>
      </c>
      <c r="C45" s="1000">
        <f>'C6.2'!G15</f>
        <v>1037500</v>
      </c>
      <c r="D45" s="1001">
        <f>SUM(C44:C45)</f>
        <v>1037500</v>
      </c>
      <c r="E45" s="665"/>
      <c r="F45" s="1000">
        <f>'C6.2'!J15</f>
        <v>100000</v>
      </c>
      <c r="G45" s="1002">
        <f>SUM(F44:F45)</f>
        <v>100000</v>
      </c>
      <c r="H45" s="1001"/>
      <c r="I45" s="650"/>
      <c r="J45" s="1001"/>
      <c r="L45" s="650"/>
      <c r="M45" s="1001"/>
      <c r="O45" s="650"/>
      <c r="P45" s="1001"/>
      <c r="R45" s="650"/>
      <c r="S45" s="1001"/>
    </row>
    <row r="46" spans="1:19" x14ac:dyDescent="0.25">
      <c r="A46" s="998"/>
      <c r="B46" s="999"/>
      <c r="C46" s="650"/>
      <c r="E46" s="665"/>
      <c r="F46" s="650"/>
      <c r="G46" s="997"/>
      <c r="I46" s="650"/>
      <c r="L46" s="650"/>
      <c r="O46" s="650"/>
      <c r="R46" s="650"/>
    </row>
    <row r="47" spans="1:19" hidden="1" x14ac:dyDescent="0.25">
      <c r="A47" s="1128" t="s">
        <v>4620</v>
      </c>
      <c r="B47" s="1129"/>
      <c r="C47" s="650"/>
      <c r="E47" s="665"/>
      <c r="F47" s="650"/>
      <c r="G47" s="997"/>
      <c r="I47" s="650"/>
      <c r="L47" s="650"/>
      <c r="O47" s="650"/>
      <c r="R47" s="650"/>
    </row>
    <row r="48" spans="1:19" hidden="1" x14ac:dyDescent="0.25">
      <c r="A48" s="998" t="s">
        <v>2120</v>
      </c>
      <c r="B48" s="999" t="s">
        <v>2121</v>
      </c>
      <c r="C48" s="650">
        <f>'C7.1'!G16</f>
        <v>0</v>
      </c>
      <c r="E48" s="665"/>
      <c r="F48" s="650">
        <f>'C7.1'!J16</f>
        <v>0</v>
      </c>
      <c r="G48" s="997"/>
      <c r="I48" s="650"/>
      <c r="L48" s="650"/>
      <c r="O48" s="650"/>
      <c r="R48" s="650"/>
    </row>
    <row r="49" spans="1:19" ht="26.4" hidden="1" x14ac:dyDescent="0.25">
      <c r="A49" s="998" t="s">
        <v>2138</v>
      </c>
      <c r="B49" s="999" t="s">
        <v>4621</v>
      </c>
      <c r="C49" s="650">
        <f>'C7.2'!H38</f>
        <v>0</v>
      </c>
      <c r="E49" s="665"/>
      <c r="F49" s="650">
        <f>'C7.2'!K38</f>
        <v>0</v>
      </c>
      <c r="G49" s="997"/>
      <c r="I49" s="650"/>
      <c r="L49" s="650"/>
      <c r="O49" s="650"/>
      <c r="R49" s="650"/>
    </row>
    <row r="50" spans="1:19" hidden="1" x14ac:dyDescent="0.25">
      <c r="A50" s="998" t="s">
        <v>2191</v>
      </c>
      <c r="B50" s="999" t="s">
        <v>2192</v>
      </c>
      <c r="C50" s="650">
        <f>'C7.3'!G48</f>
        <v>0</v>
      </c>
      <c r="E50" s="665"/>
      <c r="F50" s="650">
        <f>'C7.3'!J48</f>
        <v>0</v>
      </c>
      <c r="G50" s="997"/>
      <c r="I50" s="650"/>
      <c r="L50" s="650"/>
      <c r="O50" s="650"/>
      <c r="R50" s="650"/>
    </row>
    <row r="51" spans="1:19" hidden="1" x14ac:dyDescent="0.25">
      <c r="A51" s="998" t="s">
        <v>2259</v>
      </c>
      <c r="B51" s="999" t="s">
        <v>2260</v>
      </c>
      <c r="C51" s="650">
        <f>'C7.4'!G8</f>
        <v>0</v>
      </c>
      <c r="E51" s="665"/>
      <c r="F51" s="650">
        <f>'C7.4'!J8</f>
        <v>0</v>
      </c>
      <c r="G51" s="997"/>
      <c r="I51" s="650"/>
      <c r="L51" s="650"/>
      <c r="O51" s="650"/>
      <c r="R51" s="650"/>
    </row>
    <row r="52" spans="1:19" hidden="1" x14ac:dyDescent="0.25">
      <c r="A52" s="998" t="s">
        <v>2264</v>
      </c>
      <c r="B52" s="999" t="s">
        <v>2265</v>
      </c>
      <c r="C52" s="650">
        <f>'C7.5'!G9</f>
        <v>0</v>
      </c>
      <c r="E52" s="665"/>
      <c r="F52" s="650">
        <f>'C7.5'!J9</f>
        <v>0</v>
      </c>
      <c r="G52" s="997"/>
      <c r="I52" s="650"/>
      <c r="L52" s="650"/>
      <c r="O52" s="650"/>
      <c r="R52" s="650"/>
    </row>
    <row r="53" spans="1:19" hidden="1" x14ac:dyDescent="0.25">
      <c r="A53" s="998" t="s">
        <v>2268</v>
      </c>
      <c r="B53" s="999" t="s">
        <v>2269</v>
      </c>
      <c r="C53" s="1000">
        <f>'C7.6'!G9</f>
        <v>0</v>
      </c>
      <c r="D53" s="1001">
        <f>SUM(C48:C53)</f>
        <v>0</v>
      </c>
      <c r="E53" s="665"/>
      <c r="F53" s="1000">
        <f>'C7.6'!J9</f>
        <v>0</v>
      </c>
      <c r="G53" s="1003">
        <f>SUM(F48:F53)</f>
        <v>0</v>
      </c>
      <c r="I53" s="650"/>
      <c r="J53" s="1001"/>
      <c r="L53" s="650"/>
      <c r="M53" s="1001"/>
      <c r="O53" s="650"/>
      <c r="P53" s="1001"/>
      <c r="R53" s="650"/>
      <c r="S53" s="1001"/>
    </row>
    <row r="54" spans="1:19" hidden="1" x14ac:dyDescent="0.25">
      <c r="A54" s="998"/>
      <c r="B54" s="999"/>
      <c r="C54" s="650"/>
      <c r="E54" s="665"/>
      <c r="F54" s="650"/>
      <c r="G54" s="997"/>
      <c r="I54" s="650"/>
      <c r="L54" s="650"/>
      <c r="O54" s="650"/>
      <c r="R54" s="650"/>
    </row>
    <row r="55" spans="1:19" x14ac:dyDescent="0.25">
      <c r="A55" s="1128" t="s">
        <v>4622</v>
      </c>
      <c r="B55" s="1129"/>
      <c r="C55" s="650"/>
      <c r="E55" s="665"/>
      <c r="F55" s="650"/>
      <c r="G55" s="997"/>
      <c r="I55" s="650"/>
      <c r="L55" s="650"/>
      <c r="O55" s="650"/>
      <c r="R55" s="650"/>
    </row>
    <row r="56" spans="1:19" x14ac:dyDescent="0.25">
      <c r="A56" s="998" t="s">
        <v>2272</v>
      </c>
      <c r="B56" s="999" t="s">
        <v>2273</v>
      </c>
      <c r="C56" s="650">
        <f>'C8.1'!G17</f>
        <v>157500</v>
      </c>
      <c r="E56" s="665"/>
      <c r="F56" s="1000">
        <f>'C8.1'!J17</f>
        <v>0</v>
      </c>
      <c r="G56" s="1002">
        <f>SUM(F56)</f>
        <v>0</v>
      </c>
      <c r="I56" s="650"/>
      <c r="L56" s="650"/>
      <c r="O56" s="650"/>
      <c r="R56" s="650"/>
    </row>
    <row r="57" spans="1:19" hidden="1" x14ac:dyDescent="0.25">
      <c r="A57" s="998" t="s">
        <v>2291</v>
      </c>
      <c r="B57" s="999" t="s">
        <v>2292</v>
      </c>
      <c r="C57" s="650">
        <f>'C8.2'!H22</f>
        <v>0</v>
      </c>
      <c r="E57" s="665"/>
      <c r="F57" s="650">
        <f>'C8.2'!K22</f>
        <v>0</v>
      </c>
      <c r="G57" s="997"/>
      <c r="I57" s="650"/>
      <c r="L57" s="650"/>
      <c r="O57" s="650"/>
      <c r="R57" s="650"/>
    </row>
    <row r="58" spans="1:19" hidden="1" x14ac:dyDescent="0.25">
      <c r="A58" s="998" t="s">
        <v>2311</v>
      </c>
      <c r="B58" s="999" t="s">
        <v>2312</v>
      </c>
      <c r="C58" s="650">
        <f>'C8.3'!G12</f>
        <v>0</v>
      </c>
      <c r="E58" s="665"/>
      <c r="F58" s="650">
        <f>'C8.3'!J12</f>
        <v>0</v>
      </c>
      <c r="G58" s="997"/>
      <c r="I58" s="650"/>
      <c r="L58" s="650"/>
      <c r="O58" s="650"/>
      <c r="R58" s="650"/>
    </row>
    <row r="59" spans="1:19" hidden="1" x14ac:dyDescent="0.25">
      <c r="A59" s="998" t="s">
        <v>2323</v>
      </c>
      <c r="B59" s="999" t="s">
        <v>2324</v>
      </c>
      <c r="C59" s="650">
        <f>'C8.4'!H16</f>
        <v>0</v>
      </c>
      <c r="E59" s="665"/>
      <c r="F59" s="650">
        <f>'C8.4'!K16</f>
        <v>0</v>
      </c>
      <c r="G59" s="997"/>
      <c r="I59" s="650"/>
      <c r="L59" s="650"/>
      <c r="O59" s="650"/>
      <c r="R59" s="650"/>
    </row>
    <row r="60" spans="1:19" hidden="1" x14ac:dyDescent="0.25">
      <c r="A60" s="998" t="s">
        <v>2336</v>
      </c>
      <c r="B60" s="999" t="s">
        <v>2337</v>
      </c>
      <c r="C60" s="650">
        <f>'C8.5'!H18</f>
        <v>0</v>
      </c>
      <c r="E60" s="665"/>
      <c r="F60" s="650">
        <f>'C8.5'!K18</f>
        <v>0</v>
      </c>
      <c r="G60" s="997"/>
      <c r="I60" s="650"/>
      <c r="L60" s="650"/>
      <c r="O60" s="650"/>
      <c r="R60" s="650"/>
    </row>
    <row r="61" spans="1:19" hidden="1" x14ac:dyDescent="0.25">
      <c r="A61" s="998" t="s">
        <v>2355</v>
      </c>
      <c r="B61" s="999" t="s">
        <v>2356</v>
      </c>
      <c r="C61" s="650">
        <f>'C8.6'!G11</f>
        <v>0</v>
      </c>
      <c r="E61" s="665"/>
      <c r="F61" s="650">
        <f>'C8.6'!J11</f>
        <v>0</v>
      </c>
      <c r="G61" s="997"/>
      <c r="I61" s="650"/>
      <c r="L61" s="650"/>
      <c r="O61" s="650"/>
      <c r="R61" s="650"/>
    </row>
    <row r="62" spans="1:19" hidden="1" x14ac:dyDescent="0.25">
      <c r="A62" s="998" t="s">
        <v>2367</v>
      </c>
      <c r="B62" s="999" t="s">
        <v>2368</v>
      </c>
      <c r="C62" s="650">
        <f>'C8.7'!G14</f>
        <v>0</v>
      </c>
      <c r="E62" s="665"/>
      <c r="F62" s="650">
        <f>'C8.7'!J14</f>
        <v>0</v>
      </c>
      <c r="G62" s="997"/>
      <c r="I62" s="650"/>
      <c r="L62" s="650"/>
      <c r="O62" s="650"/>
      <c r="R62" s="650"/>
    </row>
    <row r="63" spans="1:19" hidden="1" x14ac:dyDescent="0.25">
      <c r="A63" s="998" t="s">
        <v>2382</v>
      </c>
      <c r="B63" s="999" t="s">
        <v>2383</v>
      </c>
      <c r="C63" s="650">
        <f>'C8.8'!H68</f>
        <v>0</v>
      </c>
      <c r="E63" s="665"/>
      <c r="F63" s="650">
        <f>'C8.8'!K68</f>
        <v>0</v>
      </c>
      <c r="G63" s="997"/>
      <c r="I63" s="650"/>
      <c r="L63" s="650"/>
      <c r="O63" s="650"/>
      <c r="R63" s="650"/>
    </row>
    <row r="64" spans="1:19" hidden="1" x14ac:dyDescent="0.25">
      <c r="A64" s="998" t="s">
        <v>2437</v>
      </c>
      <c r="B64" s="999" t="s">
        <v>2438</v>
      </c>
      <c r="C64" s="1000">
        <f>'C8.9'!G20</f>
        <v>0</v>
      </c>
      <c r="D64" s="1001">
        <f>SUM(C56:C64)</f>
        <v>157500</v>
      </c>
      <c r="E64" s="665"/>
      <c r="F64" s="1000">
        <f>'C8.9'!J20</f>
        <v>0</v>
      </c>
      <c r="G64" s="997"/>
      <c r="H64" s="1001"/>
      <c r="I64" s="650"/>
      <c r="J64" s="1001"/>
      <c r="L64" s="650"/>
      <c r="M64" s="1001"/>
      <c r="O64" s="650"/>
      <c r="P64" s="1001"/>
      <c r="R64" s="650"/>
      <c r="S64" s="1001"/>
    </row>
    <row r="65" spans="1:19" x14ac:dyDescent="0.25">
      <c r="A65" s="998"/>
      <c r="B65" s="999"/>
      <c r="C65" s="650"/>
      <c r="E65" s="665"/>
      <c r="F65" s="650"/>
      <c r="G65" s="997"/>
      <c r="I65" s="650"/>
      <c r="L65" s="650"/>
      <c r="O65" s="650"/>
      <c r="R65" s="650"/>
    </row>
    <row r="66" spans="1:19" x14ac:dyDescent="0.25">
      <c r="A66" s="1128" t="s">
        <v>2464</v>
      </c>
      <c r="B66" s="1129"/>
      <c r="C66" s="650"/>
      <c r="E66" s="665"/>
      <c r="F66" s="650"/>
      <c r="G66" s="997"/>
      <c r="I66" s="650"/>
      <c r="L66" s="650"/>
      <c r="O66" s="650"/>
      <c r="R66" s="650"/>
    </row>
    <row r="67" spans="1:19" x14ac:dyDescent="0.25">
      <c r="A67" s="998" t="s">
        <v>2463</v>
      </c>
      <c r="B67" s="999" t="s">
        <v>2464</v>
      </c>
      <c r="C67" s="1000">
        <f>'C9.1'!H105</f>
        <v>189125</v>
      </c>
      <c r="D67" s="1001">
        <f>SUM(C67)</f>
        <v>189125</v>
      </c>
      <c r="E67" s="1004"/>
      <c r="F67" s="1000">
        <f>'C9.1'!K105</f>
        <v>0</v>
      </c>
      <c r="G67" s="1002">
        <f>SUM(F67)</f>
        <v>0</v>
      </c>
      <c r="H67" s="1001"/>
      <c r="I67" s="650"/>
      <c r="J67" s="1001"/>
      <c r="L67" s="650"/>
      <c r="M67" s="1001"/>
      <c r="O67" s="650"/>
      <c r="P67" s="1001"/>
      <c r="R67" s="650"/>
      <c r="S67" s="1001"/>
    </row>
    <row r="68" spans="1:19" x14ac:dyDescent="0.25">
      <c r="A68" s="998"/>
      <c r="B68" s="999"/>
      <c r="C68" s="650"/>
      <c r="E68" s="665"/>
      <c r="F68" s="650"/>
      <c r="G68" s="997"/>
      <c r="I68" s="650"/>
      <c r="L68" s="650"/>
      <c r="O68" s="650"/>
      <c r="R68" s="650"/>
    </row>
    <row r="69" spans="1:19" x14ac:dyDescent="0.25">
      <c r="A69" s="1128" t="s">
        <v>4623</v>
      </c>
      <c r="B69" s="1129"/>
      <c r="C69" s="650"/>
      <c r="E69" s="665"/>
      <c r="F69" s="650"/>
      <c r="G69" s="997"/>
      <c r="I69" s="650"/>
      <c r="L69" s="650"/>
      <c r="O69" s="650"/>
      <c r="R69" s="650"/>
    </row>
    <row r="70" spans="1:19" x14ac:dyDescent="0.25">
      <c r="A70" s="998" t="s">
        <v>2553</v>
      </c>
      <c r="B70" s="999" t="s">
        <v>2554</v>
      </c>
      <c r="C70" s="1000">
        <f>'C10.1'!H127</f>
        <v>1109300</v>
      </c>
      <c r="D70" s="1001">
        <f>SUM(C70)</f>
        <v>1109300</v>
      </c>
      <c r="E70" s="665"/>
      <c r="F70" s="1000">
        <f>'C10.1'!K127</f>
        <v>0</v>
      </c>
      <c r="G70" s="1002">
        <f>SUM(F70)</f>
        <v>0</v>
      </c>
      <c r="H70" s="1001"/>
      <c r="I70" s="650"/>
      <c r="J70" s="1001"/>
      <c r="L70" s="650"/>
      <c r="M70" s="1001"/>
      <c r="O70" s="650"/>
      <c r="P70" s="1001"/>
      <c r="R70" s="650"/>
      <c r="S70" s="1001"/>
    </row>
    <row r="71" spans="1:19" x14ac:dyDescent="0.25">
      <c r="A71" s="998"/>
      <c r="B71" s="999"/>
      <c r="C71" s="650"/>
      <c r="E71" s="665"/>
      <c r="F71" s="650"/>
      <c r="G71" s="997"/>
      <c r="I71" s="650"/>
      <c r="L71" s="650"/>
      <c r="O71" s="650"/>
      <c r="R71" s="650"/>
    </row>
    <row r="72" spans="1:19" x14ac:dyDescent="0.25">
      <c r="A72" s="1128" t="s">
        <v>4624</v>
      </c>
      <c r="B72" s="1129"/>
      <c r="C72" s="650"/>
      <c r="E72" s="665"/>
      <c r="F72" s="650"/>
      <c r="G72" s="997"/>
      <c r="I72" s="650"/>
      <c r="L72" s="650"/>
      <c r="O72" s="650"/>
      <c r="R72" s="650"/>
    </row>
    <row r="73" spans="1:19" ht="26.4" hidden="1" x14ac:dyDescent="0.25">
      <c r="A73" s="998" t="s">
        <v>2724</v>
      </c>
      <c r="B73" s="999" t="s">
        <v>2725</v>
      </c>
      <c r="C73" s="650">
        <f>'C11.1'!H37</f>
        <v>2037800</v>
      </c>
      <c r="E73" s="665"/>
      <c r="F73" s="650">
        <f>+'C11.1'!K36</f>
        <v>0</v>
      </c>
      <c r="G73" s="997"/>
      <c r="I73" s="650"/>
      <c r="L73" s="650"/>
      <c r="O73" s="650"/>
      <c r="R73" s="650"/>
    </row>
    <row r="74" spans="1:19" x14ac:dyDescent="0.25">
      <c r="A74" s="998" t="s">
        <v>2768</v>
      </c>
      <c r="B74" s="999" t="s">
        <v>2769</v>
      </c>
      <c r="C74" s="650">
        <f>'C11.2'!H23</f>
        <v>132100</v>
      </c>
      <c r="E74" s="665"/>
      <c r="F74" s="650">
        <f>+'C11.2'!K23</f>
        <v>0</v>
      </c>
      <c r="G74" s="997"/>
      <c r="I74" s="650"/>
      <c r="L74" s="650"/>
      <c r="O74" s="650"/>
      <c r="R74" s="650"/>
    </row>
    <row r="75" spans="1:19" hidden="1" x14ac:dyDescent="0.25">
      <c r="A75" s="998" t="s">
        <v>4625</v>
      </c>
      <c r="B75" s="999" t="s">
        <v>4626</v>
      </c>
      <c r="C75" s="650">
        <v>0</v>
      </c>
      <c r="E75" s="665"/>
      <c r="F75" s="650">
        <v>0</v>
      </c>
      <c r="G75" s="997"/>
      <c r="I75" s="650"/>
      <c r="L75" s="650"/>
      <c r="O75" s="650"/>
      <c r="R75" s="650"/>
    </row>
    <row r="76" spans="1:19" hidden="1" x14ac:dyDescent="0.25">
      <c r="A76" s="998" t="s">
        <v>2791</v>
      </c>
      <c r="B76" s="999" t="s">
        <v>2792</v>
      </c>
      <c r="C76" s="650">
        <f>'C11.4'!H79</f>
        <v>140700</v>
      </c>
      <c r="E76" s="665"/>
      <c r="F76" s="650">
        <f>+'C11.4'!K79</f>
        <v>0</v>
      </c>
      <c r="G76" s="997"/>
      <c r="I76" s="650"/>
      <c r="L76" s="650"/>
      <c r="O76" s="650"/>
      <c r="R76" s="650"/>
    </row>
    <row r="77" spans="1:19" hidden="1" x14ac:dyDescent="0.25">
      <c r="A77" s="998" t="s">
        <v>4627</v>
      </c>
      <c r="B77" s="999" t="s">
        <v>4628</v>
      </c>
      <c r="C77" s="650">
        <v>0</v>
      </c>
      <c r="E77" s="665"/>
      <c r="F77" s="650">
        <v>0</v>
      </c>
      <c r="G77" s="997"/>
      <c r="I77" s="650"/>
      <c r="L77" s="650"/>
      <c r="O77" s="650"/>
      <c r="R77" s="650"/>
    </row>
    <row r="78" spans="1:19" x14ac:dyDescent="0.25">
      <c r="A78" s="998" t="s">
        <v>2889</v>
      </c>
      <c r="B78" s="999" t="s">
        <v>4629</v>
      </c>
      <c r="C78" s="650">
        <f>'C11.6'!H40</f>
        <v>0</v>
      </c>
      <c r="E78" s="665"/>
      <c r="F78" s="650">
        <f>+'C11.6'!H40</f>
        <v>0</v>
      </c>
      <c r="G78" s="997"/>
      <c r="I78" s="650"/>
      <c r="L78" s="650"/>
      <c r="O78" s="650"/>
      <c r="R78" s="650"/>
    </row>
    <row r="79" spans="1:19" x14ac:dyDescent="0.25">
      <c r="A79" s="998" t="s">
        <v>2906</v>
      </c>
      <c r="B79" s="999" t="s">
        <v>2907</v>
      </c>
      <c r="C79" s="650">
        <f>'C11.7'!G28</f>
        <v>295925</v>
      </c>
      <c r="E79" s="665"/>
      <c r="F79" s="650">
        <f>'C11.7'!J28</f>
        <v>50000</v>
      </c>
      <c r="G79" s="997"/>
      <c r="I79" s="650"/>
      <c r="L79" s="650"/>
      <c r="O79" s="650"/>
      <c r="R79" s="650"/>
    </row>
    <row r="80" spans="1:19" hidden="1" x14ac:dyDescent="0.25">
      <c r="A80" s="998" t="s">
        <v>2920</v>
      </c>
      <c r="B80" s="999" t="s">
        <v>2921</v>
      </c>
      <c r="C80" s="650">
        <f>'C11.8'!H54</f>
        <v>0</v>
      </c>
      <c r="E80" s="665"/>
      <c r="F80" s="650">
        <f>'C11.8'!K54</f>
        <v>0</v>
      </c>
      <c r="G80" s="997"/>
      <c r="I80" s="650"/>
      <c r="L80" s="650"/>
      <c r="O80" s="650"/>
      <c r="R80" s="650"/>
    </row>
    <row r="81" spans="1:19" x14ac:dyDescent="0.25">
      <c r="A81" s="998" t="s">
        <v>2997</v>
      </c>
      <c r="B81" s="999" t="s">
        <v>2998</v>
      </c>
      <c r="C81" s="1000">
        <f>'C11.9'!G17</f>
        <v>0</v>
      </c>
      <c r="D81" s="1001">
        <f>SUM(C73:C81)</f>
        <v>2606525</v>
      </c>
      <c r="E81" s="665"/>
      <c r="F81" s="1000">
        <f>C81</f>
        <v>0</v>
      </c>
      <c r="G81" s="1002">
        <f>SUM(F73:F81)</f>
        <v>50000</v>
      </c>
      <c r="H81" s="1001"/>
      <c r="I81" s="650"/>
      <c r="J81" s="1001"/>
      <c r="L81" s="650"/>
      <c r="M81" s="1001"/>
      <c r="O81" s="650"/>
      <c r="P81" s="1001"/>
      <c r="R81" s="650"/>
      <c r="S81" s="1001"/>
    </row>
    <row r="82" spans="1:19" hidden="1" x14ac:dyDescent="0.25">
      <c r="A82" s="998"/>
      <c r="B82" s="999"/>
      <c r="C82" s="650"/>
      <c r="E82" s="665"/>
      <c r="F82" s="650"/>
      <c r="G82" s="997"/>
      <c r="I82" s="650"/>
      <c r="L82" s="650"/>
      <c r="O82" s="650"/>
      <c r="R82" s="650"/>
    </row>
    <row r="83" spans="1:19" hidden="1" x14ac:dyDescent="0.25">
      <c r="A83" s="1128" t="s">
        <v>4630</v>
      </c>
      <c r="B83" s="1129"/>
      <c r="C83" s="650"/>
      <c r="E83" s="665"/>
      <c r="F83" s="650"/>
      <c r="G83" s="997"/>
      <c r="I83" s="650"/>
      <c r="L83" s="650"/>
      <c r="O83" s="650"/>
      <c r="R83" s="650"/>
    </row>
    <row r="84" spans="1:19" hidden="1" x14ac:dyDescent="0.25">
      <c r="A84" s="998" t="s">
        <v>3011</v>
      </c>
      <c r="B84" s="999" t="s">
        <v>3012</v>
      </c>
      <c r="C84" s="650">
        <f>'C12.1'!H77</f>
        <v>0</v>
      </c>
      <c r="E84" s="665"/>
      <c r="F84" s="650">
        <f>'C12.1'!K77</f>
        <v>0</v>
      </c>
      <c r="G84" s="997"/>
      <c r="I84" s="650"/>
      <c r="L84" s="650"/>
      <c r="O84" s="650"/>
      <c r="R84" s="650"/>
    </row>
    <row r="85" spans="1:19" hidden="1" x14ac:dyDescent="0.25">
      <c r="A85" s="998" t="s">
        <v>3271</v>
      </c>
      <c r="B85" s="999" t="s">
        <v>3272</v>
      </c>
      <c r="C85" s="650">
        <f>'C12.2'!G33</f>
        <v>0</v>
      </c>
      <c r="E85" s="665"/>
      <c r="F85" s="650">
        <f>'C12.2'!J33</f>
        <v>0</v>
      </c>
      <c r="G85" s="997"/>
      <c r="I85" s="650"/>
      <c r="L85" s="650"/>
      <c r="O85" s="650"/>
      <c r="R85" s="650"/>
    </row>
    <row r="86" spans="1:19" hidden="1" x14ac:dyDescent="0.25">
      <c r="A86" s="998" t="s">
        <v>3135</v>
      </c>
      <c r="B86" s="999" t="s">
        <v>3136</v>
      </c>
      <c r="C86" s="650">
        <f>'C12.3'!G81</f>
        <v>0</v>
      </c>
      <c r="E86" s="665"/>
      <c r="F86" s="650">
        <f>'C12.3'!J81</f>
        <v>0</v>
      </c>
      <c r="G86" s="997"/>
      <c r="I86" s="650"/>
      <c r="L86" s="650"/>
      <c r="O86" s="650"/>
      <c r="R86" s="650"/>
    </row>
    <row r="87" spans="1:19" hidden="1" x14ac:dyDescent="0.25">
      <c r="A87" s="998" t="s">
        <v>3325</v>
      </c>
      <c r="B87" s="999" t="s">
        <v>3326</v>
      </c>
      <c r="C87" s="650">
        <f>'C12.4'!G40</f>
        <v>0</v>
      </c>
      <c r="E87" s="665"/>
      <c r="F87" s="650">
        <f>'C12.4'!J40</f>
        <v>0</v>
      </c>
      <c r="G87" s="997"/>
      <c r="I87" s="650"/>
      <c r="L87" s="650"/>
      <c r="O87" s="650"/>
      <c r="R87" s="650"/>
    </row>
    <row r="88" spans="1:19" hidden="1" x14ac:dyDescent="0.25">
      <c r="A88" s="998" t="s">
        <v>3381</v>
      </c>
      <c r="B88" s="999" t="s">
        <v>3382</v>
      </c>
      <c r="C88" s="650">
        <f>'C12.5'!G26</f>
        <v>0</v>
      </c>
      <c r="E88" s="665"/>
      <c r="F88" s="650">
        <f>'C12.5'!J26</f>
        <v>0</v>
      </c>
      <c r="G88" s="997"/>
      <c r="I88" s="650"/>
      <c r="L88" s="650"/>
      <c r="O88" s="650"/>
      <c r="R88" s="650"/>
    </row>
    <row r="89" spans="1:19" hidden="1" x14ac:dyDescent="0.25">
      <c r="A89" s="998" t="s">
        <v>3421</v>
      </c>
      <c r="B89" s="999" t="s">
        <v>4631</v>
      </c>
      <c r="C89" s="650">
        <f>'C12.6'!H47</f>
        <v>0</v>
      </c>
      <c r="E89" s="665"/>
      <c r="F89" s="650">
        <f>'C12.6'!K47</f>
        <v>0</v>
      </c>
      <c r="G89" s="997"/>
      <c r="I89" s="650"/>
      <c r="L89" s="650"/>
      <c r="O89" s="650"/>
      <c r="R89" s="650"/>
    </row>
    <row r="90" spans="1:19" hidden="1" x14ac:dyDescent="0.25">
      <c r="A90" s="998" t="s">
        <v>3487</v>
      </c>
      <c r="B90" s="999" t="s">
        <v>3488</v>
      </c>
      <c r="C90" s="650">
        <f>'C12.7'!G15</f>
        <v>0</v>
      </c>
      <c r="E90" s="665"/>
      <c r="F90" s="650">
        <f>'C12.7'!J15</f>
        <v>0</v>
      </c>
      <c r="G90" s="997"/>
      <c r="I90" s="650"/>
      <c r="L90" s="650"/>
      <c r="O90" s="650"/>
      <c r="R90" s="650"/>
    </row>
    <row r="91" spans="1:19" hidden="1" x14ac:dyDescent="0.25">
      <c r="A91" s="998" t="s">
        <v>3502</v>
      </c>
      <c r="B91" s="999" t="s">
        <v>3503</v>
      </c>
      <c r="C91" s="650">
        <f>'C12.8'!G27</f>
        <v>0</v>
      </c>
      <c r="E91" s="665"/>
      <c r="F91" s="650">
        <f>'C12.8'!J27</f>
        <v>0</v>
      </c>
      <c r="G91" s="997"/>
      <c r="I91" s="650"/>
      <c r="L91" s="650"/>
      <c r="O91" s="650"/>
      <c r="R91" s="650"/>
    </row>
    <row r="92" spans="1:19" hidden="1" x14ac:dyDescent="0.25">
      <c r="A92" s="998" t="s">
        <v>3541</v>
      </c>
      <c r="B92" s="999" t="s">
        <v>3542</v>
      </c>
      <c r="C92" s="650">
        <f>'C12.9'!F20</f>
        <v>0</v>
      </c>
      <c r="E92" s="665"/>
      <c r="F92" s="650">
        <f>'C12.9'!I20</f>
        <v>0</v>
      </c>
      <c r="G92" s="997"/>
      <c r="I92" s="650"/>
      <c r="L92" s="650"/>
      <c r="O92" s="650"/>
      <c r="R92" s="650"/>
    </row>
    <row r="93" spans="1:19" hidden="1" x14ac:dyDescent="0.25">
      <c r="A93" s="998" t="s">
        <v>3567</v>
      </c>
      <c r="B93" s="999" t="s">
        <v>3568</v>
      </c>
      <c r="C93" s="650">
        <f>'C12.10'!F15</f>
        <v>0</v>
      </c>
      <c r="E93" s="665"/>
      <c r="F93" s="650">
        <f>'C12.10'!I15</f>
        <v>0</v>
      </c>
      <c r="G93" s="997"/>
      <c r="I93" s="650"/>
      <c r="L93" s="650"/>
      <c r="O93" s="650"/>
      <c r="R93" s="650"/>
    </row>
    <row r="94" spans="1:19" hidden="1" x14ac:dyDescent="0.25">
      <c r="A94" s="998" t="s">
        <v>3587</v>
      </c>
      <c r="B94" s="999" t="s">
        <v>3588</v>
      </c>
      <c r="C94" s="650">
        <f>'C12.11'!F21</f>
        <v>0</v>
      </c>
      <c r="E94" s="665"/>
      <c r="F94" s="650">
        <f>'C12.11'!I21</f>
        <v>0</v>
      </c>
      <c r="G94" s="997"/>
      <c r="I94" s="650"/>
      <c r="L94" s="650"/>
      <c r="O94" s="650"/>
      <c r="R94" s="650"/>
    </row>
    <row r="95" spans="1:19" hidden="1" x14ac:dyDescent="0.25">
      <c r="A95" s="998" t="s">
        <v>3598</v>
      </c>
      <c r="B95" s="999" t="s">
        <v>3599</v>
      </c>
      <c r="C95" s="1000">
        <f>'C12.12'!G18</f>
        <v>0</v>
      </c>
      <c r="D95" s="1001">
        <f>SUM(C84:C95)</f>
        <v>0</v>
      </c>
      <c r="E95" s="665"/>
      <c r="F95" s="1000">
        <f>'C12.12'!J18</f>
        <v>0</v>
      </c>
      <c r="G95" s="1003">
        <f>SUM(F84:F95)</f>
        <v>0</v>
      </c>
      <c r="H95" s="1001"/>
      <c r="I95" s="650"/>
      <c r="J95" s="1001"/>
      <c r="L95" s="650"/>
      <c r="M95" s="1001"/>
      <c r="O95" s="650"/>
      <c r="P95" s="1001"/>
      <c r="R95" s="650"/>
      <c r="S95" s="1001"/>
    </row>
    <row r="96" spans="1:19" hidden="1" x14ac:dyDescent="0.25">
      <c r="A96" s="998"/>
      <c r="B96" s="999"/>
      <c r="C96" s="650"/>
      <c r="E96" s="665"/>
      <c r="F96" s="650"/>
      <c r="G96" s="997"/>
      <c r="I96" s="650"/>
      <c r="L96" s="650"/>
      <c r="O96" s="650"/>
      <c r="R96" s="650"/>
    </row>
    <row r="97" spans="1:19" hidden="1" x14ac:dyDescent="0.25">
      <c r="A97" s="1005" t="s">
        <v>4632</v>
      </c>
      <c r="B97" s="999"/>
      <c r="C97" s="650"/>
      <c r="E97" s="665"/>
      <c r="F97" s="650"/>
      <c r="G97" s="997"/>
      <c r="I97" s="650"/>
      <c r="L97" s="650"/>
      <c r="O97" s="650"/>
      <c r="R97" s="650"/>
    </row>
    <row r="98" spans="1:19" hidden="1" x14ac:dyDescent="0.25">
      <c r="A98" s="998" t="s">
        <v>3621</v>
      </c>
      <c r="B98" s="999" t="s">
        <v>3622</v>
      </c>
      <c r="C98" s="650">
        <f>'C13.1'!H90</f>
        <v>0</v>
      </c>
      <c r="E98" s="665"/>
      <c r="F98" s="650">
        <f>'C13.1'!K90</f>
        <v>0</v>
      </c>
      <c r="G98" s="997"/>
      <c r="I98" s="650"/>
      <c r="L98" s="650"/>
      <c r="O98" s="650"/>
      <c r="R98" s="650"/>
    </row>
    <row r="99" spans="1:19" hidden="1" x14ac:dyDescent="0.25">
      <c r="A99" s="998" t="s">
        <v>3767</v>
      </c>
      <c r="B99" s="999" t="s">
        <v>3768</v>
      </c>
      <c r="C99" s="650">
        <f>'C13.2'!G20</f>
        <v>0</v>
      </c>
      <c r="E99" s="665"/>
      <c r="F99" s="650">
        <f>'C13.2'!J20</f>
        <v>0</v>
      </c>
      <c r="G99" s="997"/>
      <c r="I99" s="650"/>
      <c r="L99" s="650"/>
      <c r="O99" s="650"/>
      <c r="R99" s="650"/>
    </row>
    <row r="100" spans="1:19" hidden="1" x14ac:dyDescent="0.25">
      <c r="A100" s="998" t="s">
        <v>3793</v>
      </c>
      <c r="B100" s="999" t="s">
        <v>3794</v>
      </c>
      <c r="C100" s="650">
        <f>'C13.3'!H19</f>
        <v>0</v>
      </c>
      <c r="E100" s="665"/>
      <c r="F100" s="650">
        <f>'C13.3'!K19</f>
        <v>0</v>
      </c>
      <c r="G100" s="997"/>
      <c r="I100" s="650"/>
      <c r="L100" s="650"/>
      <c r="O100" s="650"/>
      <c r="R100" s="650"/>
    </row>
    <row r="101" spans="1:19" hidden="1" x14ac:dyDescent="0.25">
      <c r="A101" s="998" t="s">
        <v>3810</v>
      </c>
      <c r="B101" s="999" t="s">
        <v>3811</v>
      </c>
      <c r="C101" s="650">
        <f>'C13.4'!H58</f>
        <v>0</v>
      </c>
      <c r="E101" s="665"/>
      <c r="F101" s="650">
        <f>'C13.4'!K58</f>
        <v>0</v>
      </c>
      <c r="G101" s="997"/>
      <c r="I101" s="650"/>
      <c r="L101" s="650"/>
      <c r="O101" s="650"/>
      <c r="R101" s="650"/>
    </row>
    <row r="102" spans="1:19" hidden="1" x14ac:dyDescent="0.25">
      <c r="A102" s="998" t="s">
        <v>3888</v>
      </c>
      <c r="B102" s="999" t="s">
        <v>3889</v>
      </c>
      <c r="C102" s="650">
        <f>'C13.5'!G18</f>
        <v>0</v>
      </c>
      <c r="E102" s="665"/>
      <c r="F102" s="650">
        <f>'C13.5'!J18</f>
        <v>0</v>
      </c>
      <c r="G102" s="997"/>
      <c r="I102" s="650"/>
      <c r="L102" s="650"/>
      <c r="O102" s="650"/>
      <c r="R102" s="650"/>
    </row>
    <row r="103" spans="1:19" hidden="1" x14ac:dyDescent="0.25">
      <c r="A103" s="998" t="s">
        <v>3907</v>
      </c>
      <c r="B103" s="999" t="s">
        <v>3908</v>
      </c>
      <c r="C103" s="650">
        <f>'C13.6'!G20</f>
        <v>0</v>
      </c>
      <c r="E103" s="665"/>
      <c r="F103" s="650">
        <f>'C13.6'!J20</f>
        <v>0</v>
      </c>
      <c r="G103" s="997"/>
      <c r="I103" s="650"/>
      <c r="L103" s="650"/>
      <c r="O103" s="650"/>
      <c r="R103" s="650"/>
    </row>
    <row r="104" spans="1:19" hidden="1" x14ac:dyDescent="0.25">
      <c r="A104" s="998" t="s">
        <v>3933</v>
      </c>
      <c r="B104" s="999" t="s">
        <v>3934</v>
      </c>
      <c r="C104" s="650">
        <f>'C13.7'!H46</f>
        <v>0</v>
      </c>
      <c r="E104" s="665"/>
      <c r="F104" s="650">
        <f>'C13.7'!K46</f>
        <v>0</v>
      </c>
      <c r="G104" s="997"/>
      <c r="I104" s="650"/>
      <c r="L104" s="650"/>
      <c r="O104" s="650"/>
      <c r="R104" s="650"/>
    </row>
    <row r="105" spans="1:19" hidden="1" x14ac:dyDescent="0.25">
      <c r="A105" s="998" t="s">
        <v>3996</v>
      </c>
      <c r="B105" s="999" t="s">
        <v>3997</v>
      </c>
      <c r="C105" s="650">
        <f>'C13.8'!H42</f>
        <v>0</v>
      </c>
      <c r="E105" s="665"/>
      <c r="F105" s="650">
        <f>'C13.8'!K42</f>
        <v>0</v>
      </c>
      <c r="G105" s="997"/>
      <c r="I105" s="650"/>
      <c r="L105" s="650"/>
      <c r="O105" s="650"/>
      <c r="R105" s="650"/>
    </row>
    <row r="106" spans="1:19" hidden="1" x14ac:dyDescent="0.25">
      <c r="A106" s="998" t="s">
        <v>4059</v>
      </c>
      <c r="B106" s="999" t="s">
        <v>4060</v>
      </c>
      <c r="C106" s="650">
        <f>'C13.9'!H24</f>
        <v>0</v>
      </c>
      <c r="E106" s="665"/>
      <c r="F106" s="650">
        <f>'C13.9'!K24</f>
        <v>0</v>
      </c>
      <c r="G106" s="997"/>
      <c r="I106" s="650"/>
      <c r="L106" s="650"/>
      <c r="O106" s="650"/>
      <c r="R106" s="650"/>
    </row>
    <row r="107" spans="1:19" hidden="1" x14ac:dyDescent="0.25">
      <c r="A107" s="998" t="s">
        <v>4080</v>
      </c>
      <c r="B107" s="999" t="s">
        <v>4081</v>
      </c>
      <c r="C107" s="650">
        <f>'C13.10'!G18</f>
        <v>0</v>
      </c>
      <c r="E107" s="665"/>
      <c r="F107" s="650">
        <f>'C13.10'!J18</f>
        <v>0</v>
      </c>
      <c r="G107" s="997"/>
      <c r="I107" s="650"/>
      <c r="L107" s="650"/>
      <c r="O107" s="650"/>
      <c r="R107" s="650"/>
    </row>
    <row r="108" spans="1:19" hidden="1" x14ac:dyDescent="0.25">
      <c r="A108" s="998" t="s">
        <v>4096</v>
      </c>
      <c r="B108" s="999" t="s">
        <v>4097</v>
      </c>
      <c r="C108" s="650">
        <f>'C13.11'!G10</f>
        <v>0</v>
      </c>
      <c r="E108" s="665"/>
      <c r="F108" s="650">
        <f>'C13.11'!J10</f>
        <v>0</v>
      </c>
      <c r="G108" s="997"/>
      <c r="I108" s="650"/>
      <c r="L108" s="650"/>
      <c r="O108" s="650"/>
      <c r="R108" s="650"/>
    </row>
    <row r="109" spans="1:19" hidden="1" x14ac:dyDescent="0.25">
      <c r="A109" s="998" t="s">
        <v>4102</v>
      </c>
      <c r="B109" s="999" t="s">
        <v>4103</v>
      </c>
      <c r="C109" s="650">
        <f>'C13.12'!G11</f>
        <v>0</v>
      </c>
      <c r="E109" s="665"/>
      <c r="F109" s="650">
        <f>'C13.12'!J11</f>
        <v>0</v>
      </c>
      <c r="G109" s="997"/>
      <c r="I109" s="650"/>
      <c r="L109" s="650"/>
      <c r="O109" s="650"/>
      <c r="R109" s="650"/>
    </row>
    <row r="110" spans="1:19" hidden="1" x14ac:dyDescent="0.25">
      <c r="A110" s="998" t="s">
        <v>4109</v>
      </c>
      <c r="B110" s="999" t="s">
        <v>4110</v>
      </c>
      <c r="C110" s="650">
        <f>'C13.13'!G36</f>
        <v>0</v>
      </c>
      <c r="E110" s="665"/>
      <c r="F110" s="650">
        <f>'C13.13'!J36</f>
        <v>0</v>
      </c>
      <c r="G110" s="997"/>
      <c r="I110" s="650"/>
      <c r="L110" s="650"/>
      <c r="O110" s="650"/>
      <c r="R110" s="650"/>
    </row>
    <row r="111" spans="1:19" hidden="1" x14ac:dyDescent="0.25">
      <c r="A111" s="998" t="s">
        <v>4163</v>
      </c>
      <c r="B111" s="999" t="s">
        <v>4164</v>
      </c>
      <c r="C111" s="1000">
        <f>'C13.14'!I13</f>
        <v>0</v>
      </c>
      <c r="D111" s="1001">
        <f>SUM(C98:C111)</f>
        <v>0</v>
      </c>
      <c r="E111" s="665"/>
      <c r="F111" s="1000">
        <f>'C13.14'!L13</f>
        <v>0</v>
      </c>
      <c r="G111" s="1003">
        <f>SUM(F98:F111)</f>
        <v>0</v>
      </c>
      <c r="H111" s="1001"/>
      <c r="I111" s="650"/>
      <c r="J111" s="1001"/>
      <c r="L111" s="650"/>
      <c r="M111" s="1001"/>
      <c r="O111" s="650"/>
      <c r="P111" s="1001"/>
      <c r="R111" s="650"/>
      <c r="S111" s="1001"/>
    </row>
    <row r="112" spans="1:19" hidden="1" x14ac:dyDescent="0.25">
      <c r="A112" s="998"/>
      <c r="B112" s="999"/>
      <c r="C112" s="650"/>
      <c r="E112" s="665"/>
      <c r="F112" s="650"/>
      <c r="G112" s="997"/>
      <c r="I112" s="650"/>
      <c r="L112" s="650"/>
      <c r="O112" s="650"/>
      <c r="R112" s="650"/>
    </row>
    <row r="113" spans="1:19" hidden="1" x14ac:dyDescent="0.25">
      <c r="A113" s="1128" t="s">
        <v>4633</v>
      </c>
      <c r="B113" s="1129"/>
      <c r="C113" s="650"/>
      <c r="E113" s="665"/>
      <c r="F113" s="650"/>
      <c r="G113" s="997"/>
      <c r="I113" s="650"/>
      <c r="L113" s="650"/>
      <c r="O113" s="650"/>
      <c r="R113" s="650"/>
    </row>
    <row r="114" spans="1:19" hidden="1" x14ac:dyDescent="0.25">
      <c r="A114" s="998" t="s">
        <v>4166</v>
      </c>
      <c r="B114" s="999" t="s">
        <v>4167</v>
      </c>
      <c r="C114" s="650">
        <f>'C14.1'!I29</f>
        <v>0</v>
      </c>
      <c r="E114" s="665"/>
      <c r="F114" s="650">
        <f>'C14.1'!L29</f>
        <v>0</v>
      </c>
      <c r="G114" s="997"/>
      <c r="I114" s="650"/>
      <c r="L114" s="650"/>
      <c r="O114" s="650"/>
      <c r="R114" s="650"/>
    </row>
    <row r="115" spans="1:19" ht="26.4" hidden="1" x14ac:dyDescent="0.25">
      <c r="A115" s="998" t="s">
        <v>4204</v>
      </c>
      <c r="B115" s="999" t="s">
        <v>4205</v>
      </c>
      <c r="C115" s="650">
        <f>'C14.2'!G28</f>
        <v>0</v>
      </c>
      <c r="E115" s="665"/>
      <c r="F115" s="650">
        <f>'C14.2'!J28</f>
        <v>0</v>
      </c>
      <c r="G115" s="997"/>
      <c r="I115" s="650"/>
      <c r="L115" s="650"/>
      <c r="O115" s="650"/>
      <c r="R115" s="650"/>
    </row>
    <row r="116" spans="1:19" hidden="1" x14ac:dyDescent="0.25">
      <c r="A116" s="998" t="s">
        <v>4240</v>
      </c>
      <c r="B116" s="999" t="s">
        <v>4241</v>
      </c>
      <c r="C116" s="650">
        <f>'C14.3'!G21</f>
        <v>0</v>
      </c>
      <c r="E116" s="665"/>
      <c r="F116" s="650">
        <f>'C14.3'!J21</f>
        <v>0</v>
      </c>
      <c r="G116" s="997"/>
      <c r="I116" s="650"/>
      <c r="L116" s="650"/>
      <c r="O116" s="650"/>
      <c r="R116" s="650"/>
    </row>
    <row r="117" spans="1:19" hidden="1" x14ac:dyDescent="0.25">
      <c r="A117" s="998" t="s">
        <v>4265</v>
      </c>
      <c r="B117" s="999" t="s">
        <v>4266</v>
      </c>
      <c r="C117" s="650">
        <f>'C14.4'!H27</f>
        <v>0</v>
      </c>
      <c r="E117" s="665"/>
      <c r="F117" s="650">
        <f>'C14.4'!K27</f>
        <v>0</v>
      </c>
      <c r="G117" s="997"/>
      <c r="I117" s="650"/>
      <c r="L117" s="650"/>
      <c r="O117" s="650"/>
      <c r="R117" s="650"/>
    </row>
    <row r="118" spans="1:19" hidden="1" x14ac:dyDescent="0.25">
      <c r="A118" s="998" t="s">
        <v>4310</v>
      </c>
      <c r="B118" s="999" t="s">
        <v>4311</v>
      </c>
      <c r="C118" s="650">
        <f>'C14.5'!G24</f>
        <v>0</v>
      </c>
      <c r="E118" s="665"/>
      <c r="F118" s="650">
        <f>'C14.5'!J24</f>
        <v>0</v>
      </c>
      <c r="G118" s="997"/>
      <c r="I118" s="650"/>
      <c r="L118" s="650"/>
      <c r="O118" s="650"/>
      <c r="R118" s="650"/>
    </row>
    <row r="119" spans="1:19" hidden="1" x14ac:dyDescent="0.25">
      <c r="A119" s="998" t="s">
        <v>4294</v>
      </c>
      <c r="B119" s="999" t="s">
        <v>4295</v>
      </c>
      <c r="C119" s="650">
        <f>'C14.6'!G15</f>
        <v>0</v>
      </c>
      <c r="E119" s="665"/>
      <c r="F119" s="650">
        <f>'C14.6'!J15</f>
        <v>0</v>
      </c>
      <c r="G119" s="997"/>
      <c r="I119" s="650"/>
      <c r="L119" s="650"/>
      <c r="O119" s="650"/>
      <c r="R119" s="650"/>
    </row>
    <row r="120" spans="1:19" hidden="1" x14ac:dyDescent="0.25">
      <c r="A120" s="998" t="s">
        <v>4344</v>
      </c>
      <c r="B120" s="999" t="s">
        <v>4345</v>
      </c>
      <c r="C120" s="650">
        <f>'C14.7'!G12</f>
        <v>0</v>
      </c>
      <c r="E120" s="665"/>
      <c r="F120" s="650">
        <f>'C14.7'!J12</f>
        <v>0</v>
      </c>
      <c r="G120" s="997"/>
      <c r="I120" s="650"/>
      <c r="L120" s="650"/>
      <c r="O120" s="650"/>
      <c r="R120" s="650"/>
    </row>
    <row r="121" spans="1:19" hidden="1" x14ac:dyDescent="0.25">
      <c r="A121" s="998" t="s">
        <v>4354</v>
      </c>
      <c r="B121" s="999" t="s">
        <v>4355</v>
      </c>
      <c r="C121" s="650">
        <f>'C14.8'!G23</f>
        <v>0</v>
      </c>
      <c r="E121" s="665"/>
      <c r="F121" s="650">
        <f>'C14.8'!J23</f>
        <v>0</v>
      </c>
      <c r="G121" s="997"/>
      <c r="I121" s="650"/>
      <c r="L121" s="650"/>
      <c r="O121" s="650"/>
      <c r="R121" s="650"/>
    </row>
    <row r="122" spans="1:19" hidden="1" x14ac:dyDescent="0.25">
      <c r="A122" s="998" t="s">
        <v>4386</v>
      </c>
      <c r="B122" s="999" t="s">
        <v>4387</v>
      </c>
      <c r="C122" s="650">
        <f>'C14.9'!G41</f>
        <v>0</v>
      </c>
      <c r="E122" s="665"/>
      <c r="F122" s="650">
        <f>'C14.9'!J41</f>
        <v>0</v>
      </c>
      <c r="G122" s="997"/>
      <c r="I122" s="650"/>
      <c r="L122" s="650"/>
      <c r="O122" s="650"/>
      <c r="R122" s="650"/>
    </row>
    <row r="123" spans="1:19" hidden="1" x14ac:dyDescent="0.25">
      <c r="A123" s="998" t="s">
        <v>4447</v>
      </c>
      <c r="B123" s="999" t="s">
        <v>4448</v>
      </c>
      <c r="C123" s="650">
        <f>'C14.10'!G15</f>
        <v>0</v>
      </c>
      <c r="E123" s="665"/>
      <c r="F123" s="650">
        <f>'C14.10'!J15</f>
        <v>0</v>
      </c>
      <c r="G123" s="997"/>
      <c r="I123" s="650"/>
      <c r="L123" s="650"/>
      <c r="O123" s="650"/>
      <c r="R123" s="650"/>
    </row>
    <row r="124" spans="1:19" hidden="1" x14ac:dyDescent="0.25">
      <c r="A124" s="998" t="s">
        <v>4463</v>
      </c>
      <c r="B124" s="999" t="s">
        <v>4464</v>
      </c>
      <c r="C124" s="1000">
        <f>'C14.11'!G10</f>
        <v>0</v>
      </c>
      <c r="D124" s="1001">
        <f>SUM(C114:C124)</f>
        <v>0</v>
      </c>
      <c r="E124" s="665"/>
      <c r="F124" s="1000">
        <f>'C14.11'!J10</f>
        <v>0</v>
      </c>
      <c r="G124" s="1003">
        <f>SUM(F114:F124)</f>
        <v>0</v>
      </c>
      <c r="H124" s="1001"/>
      <c r="I124" s="650"/>
      <c r="J124" s="1001"/>
      <c r="L124" s="650"/>
      <c r="M124" s="1001"/>
      <c r="O124" s="650"/>
      <c r="P124" s="1001"/>
      <c r="R124" s="650"/>
      <c r="S124" s="1001"/>
    </row>
    <row r="125" spans="1:19" x14ac:dyDescent="0.25">
      <c r="A125" s="998"/>
      <c r="B125" s="999"/>
      <c r="C125" s="650"/>
      <c r="E125" s="665"/>
      <c r="F125" s="650"/>
      <c r="G125" s="997"/>
      <c r="I125" s="650"/>
      <c r="L125" s="650"/>
      <c r="O125" s="650"/>
      <c r="R125" s="650"/>
    </row>
    <row r="126" spans="1:19" x14ac:dyDescent="0.25">
      <c r="A126" s="1128" t="s">
        <v>4634</v>
      </c>
      <c r="B126" s="1129"/>
      <c r="C126" s="650"/>
      <c r="E126" s="665"/>
      <c r="F126" s="650"/>
      <c r="G126" s="997"/>
      <c r="I126" s="650"/>
      <c r="L126" s="650"/>
      <c r="O126" s="650"/>
      <c r="R126" s="650"/>
    </row>
    <row r="127" spans="1:19" x14ac:dyDescent="0.25">
      <c r="A127" s="998" t="s">
        <v>4469</v>
      </c>
      <c r="B127" s="999" t="s">
        <v>4470</v>
      </c>
      <c r="C127" s="1000">
        <f>'C20.1'!I38</f>
        <v>2300000</v>
      </c>
      <c r="D127" s="1001">
        <f>SUM(C127)</f>
        <v>2300000</v>
      </c>
      <c r="E127" s="665"/>
      <c r="F127" s="1000">
        <f>C127</f>
        <v>2300000</v>
      </c>
      <c r="G127" s="1002">
        <f>SUM(F127)</f>
        <v>2300000</v>
      </c>
      <c r="H127" s="1001"/>
      <c r="I127" s="650"/>
      <c r="J127" s="1001"/>
      <c r="L127" s="650"/>
      <c r="M127" s="1001"/>
      <c r="O127" s="650"/>
      <c r="P127" s="1001"/>
      <c r="R127" s="650"/>
      <c r="S127" s="1001"/>
    </row>
    <row r="128" spans="1:19" x14ac:dyDescent="0.25">
      <c r="A128" s="998"/>
      <c r="B128" s="999"/>
      <c r="C128" s="650"/>
      <c r="E128" s="665"/>
      <c r="F128" s="650"/>
      <c r="G128" s="997"/>
      <c r="I128" s="650"/>
      <c r="L128" s="650"/>
      <c r="O128" s="650"/>
      <c r="R128" s="650"/>
    </row>
    <row r="129" spans="1:19" ht="24" hidden="1" customHeight="1" x14ac:dyDescent="0.25">
      <c r="A129" s="1126" t="s">
        <v>4635</v>
      </c>
      <c r="B129" s="1127"/>
      <c r="C129" s="650" t="e">
        <f>SUM(C11:C128)</f>
        <v>#REF!</v>
      </c>
      <c r="E129" s="665"/>
      <c r="F129" s="650">
        <f>SUM(F11:F128)</f>
        <v>5714000</v>
      </c>
      <c r="G129" s="997"/>
      <c r="I129" s="650"/>
      <c r="L129" s="650"/>
      <c r="O129" s="650"/>
      <c r="R129" s="650"/>
    </row>
    <row r="130" spans="1:19" hidden="1" x14ac:dyDescent="0.25">
      <c r="A130" s="998" t="s">
        <v>4636</v>
      </c>
      <c r="B130" s="999" t="s">
        <v>4511</v>
      </c>
      <c r="C130" s="1000">
        <f>'Sect D - D1000'!H85</f>
        <v>0</v>
      </c>
      <c r="D130" s="1006">
        <f>SUM(C130)</f>
        <v>0</v>
      </c>
      <c r="E130" s="665"/>
      <c r="F130" s="1000">
        <f>'Sect D - D1000'!K85</f>
        <v>0</v>
      </c>
      <c r="G130" s="1002">
        <f>SUM(F130)</f>
        <v>0</v>
      </c>
      <c r="H130" s="1001"/>
      <c r="I130" s="650"/>
      <c r="J130" s="1001"/>
      <c r="L130" s="650"/>
      <c r="M130" s="1001"/>
      <c r="O130" s="650"/>
      <c r="P130" s="1001"/>
      <c r="R130" s="650"/>
      <c r="S130" s="1001"/>
    </row>
    <row r="131" spans="1:19" hidden="1" x14ac:dyDescent="0.25">
      <c r="A131" s="998"/>
      <c r="B131" s="999"/>
      <c r="C131" s="650"/>
      <c r="E131" s="665"/>
      <c r="F131" s="650"/>
      <c r="G131" s="997"/>
      <c r="I131" s="650"/>
      <c r="L131" s="650"/>
      <c r="O131" s="650"/>
      <c r="R131" s="650"/>
    </row>
    <row r="132" spans="1:19" hidden="1" x14ac:dyDescent="0.25">
      <c r="A132" s="991"/>
      <c r="B132" s="695"/>
      <c r="E132" s="665"/>
      <c r="G132" s="997"/>
    </row>
    <row r="133" spans="1:19" x14ac:dyDescent="0.25">
      <c r="A133" s="991"/>
      <c r="B133" s="1007" t="s">
        <v>5032</v>
      </c>
      <c r="C133" s="1008" t="e">
        <f>SUM(D16+D22+D27+D34+D41+D45+D53+D64+D67+D70+D81+D95+D111+D124+D127+D130)</f>
        <v>#REF!</v>
      </c>
      <c r="D133" s="1001"/>
      <c r="E133" s="665"/>
      <c r="F133" s="1008">
        <f>SUM(G16+G19+G27+G33+G40+G45+G53+G56+G67+G70+G81+G95+G111+G124+G127+G130)</f>
        <v>5714000</v>
      </c>
      <c r="G133" s="1003"/>
      <c r="H133" s="1001"/>
      <c r="I133" s="1008"/>
      <c r="J133" s="1001"/>
      <c r="L133" s="1008"/>
      <c r="M133" s="1001"/>
      <c r="O133" s="1008"/>
      <c r="P133" s="1001"/>
      <c r="R133" s="1008"/>
      <c r="S133" s="1001"/>
    </row>
    <row r="134" spans="1:19" ht="13.8" thickBot="1" x14ac:dyDescent="0.3">
      <c r="A134" s="1009"/>
      <c r="B134" s="1010"/>
      <c r="C134" s="1011"/>
      <c r="D134" s="1012"/>
      <c r="E134" s="1013"/>
      <c r="F134" s="1011"/>
      <c r="G134" s="1014"/>
      <c r="H134" s="1001"/>
      <c r="I134" s="1008"/>
      <c r="J134" s="1001"/>
      <c r="L134" s="1008"/>
      <c r="M134" s="1001"/>
      <c r="O134" s="1008"/>
      <c r="P134" s="1001"/>
      <c r="R134" s="1008"/>
      <c r="S134" s="1001"/>
    </row>
    <row r="135" spans="1:19" ht="30.6" customHeight="1" thickBot="1" x14ac:dyDescent="0.3">
      <c r="A135" s="1015"/>
      <c r="B135" s="638" t="s">
        <v>5033</v>
      </c>
      <c r="C135" s="1016" t="e">
        <f>C133+#REF!</f>
        <v>#REF!</v>
      </c>
      <c r="D135" s="854"/>
      <c r="E135" s="1137">
        <f>+F133</f>
        <v>5714000</v>
      </c>
      <c r="F135" s="1138"/>
      <c r="G135" s="1139"/>
      <c r="I135" s="1008"/>
      <c r="J135" s="1017"/>
      <c r="L135" s="1008"/>
      <c r="O135" s="1008"/>
      <c r="R135" s="1008"/>
    </row>
    <row r="136" spans="1:19" x14ac:dyDescent="0.25">
      <c r="B136" s="16"/>
    </row>
    <row r="137" spans="1:19" x14ac:dyDescent="0.25">
      <c r="B137" s="16"/>
      <c r="O137" s="1001"/>
      <c r="R137" s="1001"/>
    </row>
    <row r="138" spans="1:19" x14ac:dyDescent="0.25">
      <c r="B138" s="16"/>
      <c r="F138" s="1001"/>
      <c r="I138" s="1001"/>
      <c r="L138" s="1001"/>
      <c r="O138" s="1001"/>
      <c r="R138" s="1001">
        <f>SUM(R13:R127)</f>
        <v>0</v>
      </c>
    </row>
    <row r="139" spans="1:19" x14ac:dyDescent="0.25">
      <c r="B139" s="16"/>
      <c r="F139" s="1001"/>
      <c r="I139" s="1001"/>
      <c r="L139" s="1001"/>
      <c r="O139" s="1001"/>
      <c r="R139" s="1001">
        <f>R138*0.12</f>
        <v>0</v>
      </c>
    </row>
    <row r="140" spans="1:19" x14ac:dyDescent="0.25">
      <c r="B140" s="16"/>
      <c r="C140" s="1001"/>
    </row>
    <row r="141" spans="1:19" x14ac:dyDescent="0.25">
      <c r="B141" s="16"/>
    </row>
    <row r="142" spans="1:19" x14ac:dyDescent="0.25">
      <c r="B142" s="16"/>
    </row>
    <row r="143" spans="1:19" x14ac:dyDescent="0.25">
      <c r="B143" s="16"/>
      <c r="F143" s="1017"/>
      <c r="I143" s="1017"/>
      <c r="L143" s="1017"/>
      <c r="O143" s="1017"/>
      <c r="R143" s="1017">
        <f>R133/2</f>
        <v>0</v>
      </c>
    </row>
    <row r="144" spans="1:19" x14ac:dyDescent="0.25">
      <c r="B144" s="16"/>
    </row>
    <row r="145" spans="6:18" x14ac:dyDescent="0.25">
      <c r="F145" s="1001"/>
      <c r="I145" s="1001"/>
      <c r="L145" s="1001"/>
      <c r="O145" s="1001"/>
      <c r="R145" s="1001">
        <f>SUM(S34:S70)</f>
        <v>0</v>
      </c>
    </row>
    <row r="146" spans="6:18" x14ac:dyDescent="0.25">
      <c r="F146" s="1001"/>
      <c r="I146" s="1001"/>
      <c r="L146" s="1001"/>
      <c r="O146" s="1001"/>
      <c r="R146" s="1001">
        <f>R145/12600</f>
        <v>0</v>
      </c>
    </row>
  </sheetData>
  <sheetProtection algorithmName="SHA-512" hashValue="StKG8mpPVhNptURwY9sCrexCNyG/zzpJHXHSho9lgPZwMxBkkA2lmeGFFczqjpif6Usedowjd3uxghIInXODwA==" saltValue="A0g4WXfcVXcaBClikKUEeQ==" spinCount="100000" sheet="1" objects="1" scenarios="1"/>
  <mergeCells count="24">
    <mergeCell ref="E135:G135"/>
    <mergeCell ref="E1:G8"/>
    <mergeCell ref="K1:M8"/>
    <mergeCell ref="N1:P8"/>
    <mergeCell ref="Q1:S8"/>
    <mergeCell ref="H1:J8"/>
    <mergeCell ref="A24:B24"/>
    <mergeCell ref="A1:B1"/>
    <mergeCell ref="A8:B8"/>
    <mergeCell ref="A10:B10"/>
    <mergeCell ref="A18:B18"/>
    <mergeCell ref="A3:B7"/>
    <mergeCell ref="A129:B129"/>
    <mergeCell ref="A29:B29"/>
    <mergeCell ref="A36:B36"/>
    <mergeCell ref="A43:B43"/>
    <mergeCell ref="A47:B47"/>
    <mergeCell ref="A55:B55"/>
    <mergeCell ref="A66:B66"/>
    <mergeCell ref="A69:B69"/>
    <mergeCell ref="A72:B72"/>
    <mergeCell ref="A83:B83"/>
    <mergeCell ref="A113:B113"/>
    <mergeCell ref="A126:B126"/>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rowBreaks count="1" manualBreakCount="1">
    <brk id="136" max="5"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0D1B-C6E6-419F-8378-EBB06272D714}">
  <dimension ref="B20:I20"/>
  <sheetViews>
    <sheetView view="pageBreakPreview" topLeftCell="A7" zoomScale="60" zoomScaleNormal="100" workbookViewId="0">
      <selection activeCell="G30" sqref="G30"/>
    </sheetView>
  </sheetViews>
  <sheetFormatPr defaultRowHeight="13.2" x14ac:dyDescent="0.25"/>
  <sheetData>
    <row r="20" spans="2:9" ht="126" customHeight="1" x14ac:dyDescent="0.55000000000000004">
      <c r="B20" s="1075" t="s">
        <v>5029</v>
      </c>
      <c r="C20" s="1075"/>
      <c r="D20" s="1075"/>
      <c r="E20" s="1075"/>
      <c r="F20" s="1075"/>
      <c r="G20" s="1075"/>
      <c r="H20" s="1075"/>
      <c r="I20" s="1075"/>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F19B1-53BD-4650-B6D9-8A9B5D13FBE9}">
  <dimension ref="A1:F237"/>
  <sheetViews>
    <sheetView view="pageBreakPreview" topLeftCell="A226" zoomScaleNormal="100" zoomScaleSheetLayoutView="100" zoomScalePageLayoutView="70" workbookViewId="0">
      <selection activeCell="G30" sqref="G30"/>
    </sheetView>
  </sheetViews>
  <sheetFormatPr defaultColWidth="8.88671875" defaultRowHeight="13.8" x14ac:dyDescent="0.25"/>
  <cols>
    <col min="1" max="1" width="9.109375" style="583" customWidth="1"/>
    <col min="2" max="2" width="76.88671875" style="564" customWidth="1"/>
    <col min="3" max="3" width="11.109375" style="564" customWidth="1"/>
    <col min="4" max="4" width="12.88671875" style="564" customWidth="1"/>
    <col min="5" max="5" width="23.21875" style="584" customWidth="1"/>
    <col min="6" max="6" width="24.44140625" style="564" customWidth="1"/>
    <col min="7" max="7" width="8.88671875" style="564" customWidth="1"/>
    <col min="8" max="16384" width="8.88671875" style="564"/>
  </cols>
  <sheetData>
    <row r="1" spans="1:6" ht="30" customHeight="1" thickBot="1" x14ac:dyDescent="0.3">
      <c r="A1" s="585" t="s">
        <v>5043</v>
      </c>
      <c r="B1" s="586" t="s">
        <v>5044</v>
      </c>
      <c r="C1" s="585" t="s">
        <v>5045</v>
      </c>
      <c r="D1" s="585" t="s">
        <v>5046</v>
      </c>
      <c r="E1" s="587" t="s">
        <v>5047</v>
      </c>
      <c r="F1" s="588" t="s">
        <v>5048</v>
      </c>
    </row>
    <row r="2" spans="1:6" ht="14.4" thickBot="1" x14ac:dyDescent="0.3">
      <c r="A2" s="565"/>
      <c r="B2" s="566"/>
      <c r="C2" s="566"/>
      <c r="D2" s="566"/>
      <c r="E2" s="567"/>
      <c r="F2" s="566"/>
    </row>
    <row r="3" spans="1:6" x14ac:dyDescent="0.25">
      <c r="A3" s="465"/>
      <c r="B3" s="464"/>
      <c r="C3" s="464"/>
      <c r="D3" s="464"/>
      <c r="E3" s="464"/>
      <c r="F3" s="464"/>
    </row>
    <row r="4" spans="1:6" x14ac:dyDescent="0.25">
      <c r="A4" s="568" t="s">
        <v>5049</v>
      </c>
      <c r="B4" s="569" t="s">
        <v>5050</v>
      </c>
      <c r="C4" s="464"/>
      <c r="D4" s="464"/>
      <c r="E4" s="464"/>
      <c r="F4" s="464"/>
    </row>
    <row r="5" spans="1:6" x14ac:dyDescent="0.25">
      <c r="A5" s="465"/>
      <c r="B5" s="464"/>
      <c r="C5" s="464"/>
      <c r="D5" s="464"/>
      <c r="E5" s="464"/>
      <c r="F5" s="464"/>
    </row>
    <row r="6" spans="1:6" ht="41.4" x14ac:dyDescent="0.25">
      <c r="A6" s="465" t="s">
        <v>5051</v>
      </c>
      <c r="B6" s="464" t="s">
        <v>5052</v>
      </c>
      <c r="C6" s="464" t="s">
        <v>70</v>
      </c>
      <c r="D6" s="462">
        <v>1</v>
      </c>
      <c r="E6" s="1018"/>
      <c r="F6" s="570">
        <f>D6*E6</f>
        <v>0</v>
      </c>
    </row>
    <row r="7" spans="1:6" x14ac:dyDescent="0.25">
      <c r="A7" s="465"/>
      <c r="B7" s="464"/>
      <c r="C7" s="464"/>
      <c r="D7" s="462"/>
      <c r="E7" s="570"/>
      <c r="F7" s="570"/>
    </row>
    <row r="8" spans="1:6" x14ac:dyDescent="0.25">
      <c r="A8" s="465" t="s">
        <v>5053</v>
      </c>
      <c r="B8" s="464" t="s">
        <v>5054</v>
      </c>
      <c r="C8" s="464" t="s">
        <v>70</v>
      </c>
      <c r="D8" s="462">
        <v>1</v>
      </c>
      <c r="E8" s="1018"/>
      <c r="F8" s="570">
        <f>D8*E8</f>
        <v>0</v>
      </c>
    </row>
    <row r="9" spans="1:6" x14ac:dyDescent="0.25">
      <c r="A9" s="465"/>
      <c r="B9" s="464"/>
      <c r="C9" s="464"/>
      <c r="D9" s="464"/>
      <c r="E9" s="464"/>
      <c r="F9" s="464"/>
    </row>
    <row r="10" spans="1:6" x14ac:dyDescent="0.25">
      <c r="A10" s="568" t="s">
        <v>5055</v>
      </c>
      <c r="B10" s="571" t="s">
        <v>5056</v>
      </c>
      <c r="C10" s="462"/>
      <c r="D10" s="462"/>
      <c r="E10" s="463"/>
      <c r="F10" s="464"/>
    </row>
    <row r="11" spans="1:6" x14ac:dyDescent="0.25">
      <c r="A11" s="568"/>
      <c r="B11" s="571"/>
      <c r="C11" s="462"/>
      <c r="D11" s="462"/>
      <c r="E11" s="463"/>
      <c r="F11" s="464"/>
    </row>
    <row r="12" spans="1:6" ht="27.6" x14ac:dyDescent="0.25">
      <c r="A12" s="465"/>
      <c r="B12" s="466" t="s">
        <v>5057</v>
      </c>
      <c r="C12" s="462"/>
      <c r="D12" s="462"/>
      <c r="E12" s="463"/>
      <c r="F12" s="464"/>
    </row>
    <row r="13" spans="1:6" ht="55.2" x14ac:dyDescent="0.25">
      <c r="A13" s="465"/>
      <c r="B13" s="466" t="s">
        <v>5058</v>
      </c>
      <c r="C13" s="462"/>
      <c r="D13" s="462"/>
      <c r="E13" s="463"/>
      <c r="F13" s="464"/>
    </row>
    <row r="14" spans="1:6" ht="41.4" x14ac:dyDescent="0.25">
      <c r="A14" s="465"/>
      <c r="B14" s="466" t="s">
        <v>5059</v>
      </c>
      <c r="C14" s="462"/>
      <c r="D14" s="462"/>
      <c r="E14" s="463"/>
      <c r="F14" s="464"/>
    </row>
    <row r="15" spans="1:6" x14ac:dyDescent="0.25">
      <c r="A15" s="465"/>
      <c r="B15" s="466"/>
      <c r="C15" s="462"/>
      <c r="D15" s="462"/>
      <c r="E15" s="463"/>
      <c r="F15" s="464"/>
    </row>
    <row r="16" spans="1:6" ht="19.5" customHeight="1" x14ac:dyDescent="0.25">
      <c r="A16" s="568" t="s">
        <v>5060</v>
      </c>
      <c r="B16" s="569" t="s">
        <v>5061</v>
      </c>
      <c r="C16" s="462"/>
      <c r="D16" s="462"/>
      <c r="E16" s="463"/>
      <c r="F16" s="464"/>
    </row>
    <row r="17" spans="1:6" ht="58.8" customHeight="1" x14ac:dyDescent="0.25">
      <c r="A17" s="465"/>
      <c r="B17" s="466" t="s">
        <v>5062</v>
      </c>
      <c r="C17" s="462"/>
      <c r="D17" s="462"/>
      <c r="E17" s="463"/>
      <c r="F17" s="464"/>
    </row>
    <row r="18" spans="1:6" ht="27.6" x14ac:dyDescent="0.25">
      <c r="A18" s="465"/>
      <c r="B18" s="466" t="s">
        <v>5063</v>
      </c>
      <c r="C18" s="462"/>
      <c r="D18" s="462"/>
      <c r="E18" s="463"/>
      <c r="F18" s="464"/>
    </row>
    <row r="19" spans="1:6" ht="12.75" customHeight="1" x14ac:dyDescent="0.25">
      <c r="A19" s="465"/>
      <c r="B19" s="466"/>
      <c r="C19" s="462"/>
      <c r="D19" s="462"/>
      <c r="E19" s="463"/>
      <c r="F19" s="464"/>
    </row>
    <row r="20" spans="1:6" ht="41.4" x14ac:dyDescent="0.25">
      <c r="A20" s="465" t="s">
        <v>5064</v>
      </c>
      <c r="B20" s="466" t="s">
        <v>5065</v>
      </c>
      <c r="C20" s="462" t="s">
        <v>1091</v>
      </c>
      <c r="D20" s="462" t="s">
        <v>5066</v>
      </c>
      <c r="E20" s="1018"/>
      <c r="F20" s="570"/>
    </row>
    <row r="21" spans="1:6" x14ac:dyDescent="0.25">
      <c r="A21" s="465"/>
      <c r="B21" s="466"/>
      <c r="C21" s="462"/>
      <c r="D21" s="462"/>
      <c r="E21" s="570"/>
      <c r="F21" s="570"/>
    </row>
    <row r="22" spans="1:6" ht="41.4" x14ac:dyDescent="0.25">
      <c r="A22" s="465" t="s">
        <v>5067</v>
      </c>
      <c r="B22" s="466" t="s">
        <v>5068</v>
      </c>
      <c r="C22" s="462" t="s">
        <v>1091</v>
      </c>
      <c r="D22" s="462" t="s">
        <v>5066</v>
      </c>
      <c r="E22" s="1018"/>
      <c r="F22" s="570"/>
    </row>
    <row r="23" spans="1:6" x14ac:dyDescent="0.25">
      <c r="A23" s="465"/>
      <c r="B23" s="466"/>
      <c r="C23" s="462"/>
      <c r="D23" s="462"/>
      <c r="E23" s="570"/>
      <c r="F23" s="570"/>
    </row>
    <row r="24" spans="1:6" x14ac:dyDescent="0.25">
      <c r="A24" s="465" t="s">
        <v>5069</v>
      </c>
      <c r="B24" s="466" t="s">
        <v>5070</v>
      </c>
      <c r="C24" s="462" t="s">
        <v>1091</v>
      </c>
      <c r="D24" s="462">
        <v>2</v>
      </c>
      <c r="E24" s="1018"/>
      <c r="F24" s="570">
        <f t="shared" ref="F24" si="0">D24*E24</f>
        <v>0</v>
      </c>
    </row>
    <row r="25" spans="1:6" x14ac:dyDescent="0.25">
      <c r="A25" s="465"/>
      <c r="B25" s="466"/>
      <c r="C25" s="462"/>
      <c r="D25" s="462"/>
      <c r="E25" s="570"/>
      <c r="F25" s="570"/>
    </row>
    <row r="26" spans="1:6" ht="27.6" x14ac:dyDescent="0.25">
      <c r="A26" s="465" t="s">
        <v>5071</v>
      </c>
      <c r="B26" s="466" t="s">
        <v>5072</v>
      </c>
      <c r="C26" s="462" t="s">
        <v>1091</v>
      </c>
      <c r="D26" s="462">
        <v>4</v>
      </c>
      <c r="E26" s="1018"/>
      <c r="F26" s="570">
        <f>D26*E26</f>
        <v>0</v>
      </c>
    </row>
    <row r="27" spans="1:6" x14ac:dyDescent="0.25">
      <c r="A27" s="465"/>
      <c r="B27" s="466"/>
      <c r="C27" s="462"/>
      <c r="D27" s="462"/>
      <c r="E27" s="570"/>
      <c r="F27" s="570"/>
    </row>
    <row r="28" spans="1:6" ht="28.8" customHeight="1" x14ac:dyDescent="0.25">
      <c r="A28" s="465" t="s">
        <v>5073</v>
      </c>
      <c r="B28" s="466" t="s">
        <v>5074</v>
      </c>
      <c r="C28" s="462" t="s">
        <v>1091</v>
      </c>
      <c r="D28" s="462">
        <v>1</v>
      </c>
      <c r="E28" s="1018"/>
      <c r="F28" s="570">
        <f t="shared" ref="F28:F40" si="1">D28*E28</f>
        <v>0</v>
      </c>
    </row>
    <row r="29" spans="1:6" x14ac:dyDescent="0.25">
      <c r="A29" s="465"/>
      <c r="B29" s="466"/>
      <c r="C29" s="462"/>
      <c r="D29" s="462"/>
      <c r="E29" s="570"/>
      <c r="F29" s="570"/>
    </row>
    <row r="30" spans="1:6" ht="41.4" x14ac:dyDescent="0.25">
      <c r="A30" s="465" t="s">
        <v>5075</v>
      </c>
      <c r="B30" s="466" t="s">
        <v>5076</v>
      </c>
      <c r="C30" s="462" t="s">
        <v>1091</v>
      </c>
      <c r="D30" s="462">
        <v>1</v>
      </c>
      <c r="E30" s="1018"/>
      <c r="F30" s="570">
        <f t="shared" si="1"/>
        <v>0</v>
      </c>
    </row>
    <row r="31" spans="1:6" x14ac:dyDescent="0.25">
      <c r="A31" s="465"/>
      <c r="B31" s="466"/>
      <c r="C31" s="462"/>
      <c r="D31" s="462"/>
      <c r="E31" s="570"/>
      <c r="F31" s="570"/>
    </row>
    <row r="32" spans="1:6" ht="27.6" x14ac:dyDescent="0.25">
      <c r="A32" s="465" t="s">
        <v>5077</v>
      </c>
      <c r="B32" s="466" t="s">
        <v>5078</v>
      </c>
      <c r="C32" s="462" t="s">
        <v>1091</v>
      </c>
      <c r="D32" s="462">
        <v>1</v>
      </c>
      <c r="E32" s="1018"/>
      <c r="F32" s="570">
        <f t="shared" si="1"/>
        <v>0</v>
      </c>
    </row>
    <row r="33" spans="1:6" x14ac:dyDescent="0.25">
      <c r="A33" s="465"/>
      <c r="B33" s="466"/>
      <c r="C33" s="462"/>
      <c r="D33" s="462"/>
      <c r="E33" s="570"/>
      <c r="F33" s="570"/>
    </row>
    <row r="34" spans="1:6" x14ac:dyDescent="0.25">
      <c r="A34" s="465" t="s">
        <v>5079</v>
      </c>
      <c r="B34" s="466" t="s">
        <v>5080</v>
      </c>
      <c r="C34" s="462" t="s">
        <v>70</v>
      </c>
      <c r="D34" s="462">
        <v>1</v>
      </c>
      <c r="E34" s="1018"/>
      <c r="F34" s="570">
        <f t="shared" si="1"/>
        <v>0</v>
      </c>
    </row>
    <row r="35" spans="1:6" x14ac:dyDescent="0.25">
      <c r="A35" s="465"/>
      <c r="B35" s="466"/>
      <c r="C35" s="462"/>
      <c r="D35" s="462"/>
      <c r="E35" s="570"/>
      <c r="F35" s="570"/>
    </row>
    <row r="36" spans="1:6" x14ac:dyDescent="0.25">
      <c r="A36" s="465" t="s">
        <v>5081</v>
      </c>
      <c r="B36" s="466" t="s">
        <v>5082</v>
      </c>
      <c r="C36" s="462" t="s">
        <v>1091</v>
      </c>
      <c r="D36" s="462">
        <v>1</v>
      </c>
      <c r="E36" s="1018"/>
      <c r="F36" s="570">
        <f t="shared" si="1"/>
        <v>0</v>
      </c>
    </row>
    <row r="37" spans="1:6" x14ac:dyDescent="0.25">
      <c r="A37" s="465"/>
      <c r="B37" s="466"/>
      <c r="C37" s="462"/>
      <c r="D37" s="462"/>
      <c r="E37" s="570"/>
      <c r="F37" s="570"/>
    </row>
    <row r="38" spans="1:6" ht="27.6" x14ac:dyDescent="0.25">
      <c r="A38" s="465" t="s">
        <v>5083</v>
      </c>
      <c r="B38" s="466" t="s">
        <v>5084</v>
      </c>
      <c r="C38" s="462" t="s">
        <v>1091</v>
      </c>
      <c r="D38" s="462">
        <v>1</v>
      </c>
      <c r="E38" s="1018"/>
      <c r="F38" s="570">
        <f t="shared" si="1"/>
        <v>0</v>
      </c>
    </row>
    <row r="39" spans="1:6" x14ac:dyDescent="0.25">
      <c r="A39" s="465"/>
      <c r="B39" s="466"/>
      <c r="C39" s="462"/>
      <c r="D39" s="462"/>
      <c r="E39" s="570"/>
      <c r="F39" s="570"/>
    </row>
    <row r="40" spans="1:6" ht="30.6" customHeight="1" x14ac:dyDescent="0.25">
      <c r="A40" s="465" t="s">
        <v>5085</v>
      </c>
      <c r="B40" s="466" t="s">
        <v>5086</v>
      </c>
      <c r="C40" s="462" t="s">
        <v>70</v>
      </c>
      <c r="D40" s="462">
        <v>1</v>
      </c>
      <c r="E40" s="1018"/>
      <c r="F40" s="570">
        <f t="shared" si="1"/>
        <v>0</v>
      </c>
    </row>
    <row r="41" spans="1:6" x14ac:dyDescent="0.25">
      <c r="A41" s="465"/>
      <c r="B41" s="466"/>
      <c r="C41" s="462"/>
      <c r="D41" s="462"/>
      <c r="E41" s="570"/>
      <c r="F41" s="570"/>
    </row>
    <row r="42" spans="1:6" ht="27" customHeight="1" x14ac:dyDescent="0.25">
      <c r="A42" s="568" t="s">
        <v>5087</v>
      </c>
      <c r="B42" s="571" t="s">
        <v>5088</v>
      </c>
      <c r="C42" s="462"/>
      <c r="D42" s="462"/>
      <c r="E42" s="463"/>
      <c r="F42" s="464"/>
    </row>
    <row r="43" spans="1:6" ht="41.4" x14ac:dyDescent="0.25">
      <c r="A43" s="465"/>
      <c r="B43" s="466" t="s">
        <v>5089</v>
      </c>
      <c r="C43" s="462"/>
      <c r="D43" s="462"/>
      <c r="E43" s="463"/>
      <c r="F43" s="464"/>
    </row>
    <row r="44" spans="1:6" x14ac:dyDescent="0.25">
      <c r="A44" s="465"/>
      <c r="B44" s="466"/>
      <c r="C44" s="462"/>
      <c r="D44" s="462"/>
      <c r="E44" s="463"/>
      <c r="F44" s="464"/>
    </row>
    <row r="45" spans="1:6" ht="17.25" customHeight="1" x14ac:dyDescent="0.25">
      <c r="A45" s="568" t="s">
        <v>5090</v>
      </c>
      <c r="B45" s="571" t="s">
        <v>5091</v>
      </c>
      <c r="C45" s="462"/>
      <c r="D45" s="462"/>
      <c r="E45" s="463"/>
      <c r="F45" s="464"/>
    </row>
    <row r="46" spans="1:6" ht="55.2" x14ac:dyDescent="0.25">
      <c r="A46" s="465"/>
      <c r="B46" s="466" t="s">
        <v>5092</v>
      </c>
      <c r="C46" s="462"/>
      <c r="D46" s="462"/>
      <c r="E46" s="463"/>
      <c r="F46" s="464"/>
    </row>
    <row r="47" spans="1:6" x14ac:dyDescent="0.25">
      <c r="A47" s="465"/>
      <c r="B47" s="466"/>
      <c r="C47" s="462"/>
      <c r="D47" s="462"/>
      <c r="E47" s="463"/>
      <c r="F47" s="464"/>
    </row>
    <row r="48" spans="1:6" ht="41.4" x14ac:dyDescent="0.25">
      <c r="A48" s="465" t="s">
        <v>5093</v>
      </c>
      <c r="B48" s="466" t="s">
        <v>5094</v>
      </c>
      <c r="C48" s="462" t="s">
        <v>70</v>
      </c>
      <c r="D48" s="462">
        <v>1</v>
      </c>
      <c r="E48" s="1018"/>
      <c r="F48" s="570">
        <f>D48*E48</f>
        <v>0</v>
      </c>
    </row>
    <row r="49" spans="1:6" x14ac:dyDescent="0.25">
      <c r="A49" s="465"/>
      <c r="B49" s="466"/>
      <c r="C49" s="462"/>
      <c r="D49" s="462"/>
      <c r="E49" s="463"/>
      <c r="F49" s="464"/>
    </row>
    <row r="50" spans="1:6" x14ac:dyDescent="0.25">
      <c r="A50" s="465" t="s">
        <v>5095</v>
      </c>
      <c r="B50" s="466" t="s">
        <v>5096</v>
      </c>
      <c r="C50" s="462" t="s">
        <v>1091</v>
      </c>
      <c r="D50" s="462">
        <v>2</v>
      </c>
      <c r="E50" s="1018"/>
      <c r="F50" s="570">
        <f>D50*E50</f>
        <v>0</v>
      </c>
    </row>
    <row r="51" spans="1:6" x14ac:dyDescent="0.25">
      <c r="A51" s="465"/>
      <c r="B51" s="466"/>
      <c r="C51" s="462"/>
      <c r="D51" s="462"/>
      <c r="E51" s="463"/>
      <c r="F51" s="464"/>
    </row>
    <row r="52" spans="1:6" ht="27.6" x14ac:dyDescent="0.25">
      <c r="A52" s="465" t="s">
        <v>5097</v>
      </c>
      <c r="B52" s="466" t="s">
        <v>5098</v>
      </c>
      <c r="C52" s="462" t="s">
        <v>1091</v>
      </c>
      <c r="D52" s="462">
        <v>4</v>
      </c>
      <c r="E52" s="1018"/>
      <c r="F52" s="570">
        <f>D52*E52</f>
        <v>0</v>
      </c>
    </row>
    <row r="53" spans="1:6" x14ac:dyDescent="0.25">
      <c r="A53" s="465"/>
      <c r="B53" s="466"/>
      <c r="C53" s="462"/>
      <c r="D53" s="462"/>
      <c r="E53" s="463"/>
      <c r="F53" s="464"/>
    </row>
    <row r="54" spans="1:6" x14ac:dyDescent="0.25">
      <c r="A54" s="465" t="s">
        <v>5099</v>
      </c>
      <c r="B54" s="466" t="s">
        <v>5100</v>
      </c>
      <c r="C54" s="462" t="s">
        <v>1091</v>
      </c>
      <c r="D54" s="462">
        <v>2</v>
      </c>
      <c r="E54" s="1018"/>
      <c r="F54" s="570">
        <f>D54*E54</f>
        <v>0</v>
      </c>
    </row>
    <row r="55" spans="1:6" x14ac:dyDescent="0.25">
      <c r="A55" s="465"/>
      <c r="B55" s="466"/>
      <c r="C55" s="462"/>
      <c r="D55" s="462"/>
      <c r="E55" s="463"/>
      <c r="F55" s="464"/>
    </row>
    <row r="56" spans="1:6" ht="41.4" x14ac:dyDescent="0.25">
      <c r="A56" s="465" t="s">
        <v>5101</v>
      </c>
      <c r="B56" s="466" t="s">
        <v>5102</v>
      </c>
      <c r="C56" s="462" t="s">
        <v>5103</v>
      </c>
      <c r="D56" s="462">
        <v>15</v>
      </c>
      <c r="E56" s="1018"/>
      <c r="F56" s="570">
        <f>D56*E56</f>
        <v>0</v>
      </c>
    </row>
    <row r="57" spans="1:6" x14ac:dyDescent="0.25">
      <c r="A57" s="465"/>
      <c r="B57" s="466"/>
      <c r="C57" s="462"/>
      <c r="D57" s="462"/>
      <c r="E57" s="463"/>
      <c r="F57" s="464"/>
    </row>
    <row r="58" spans="1:6" ht="55.2" x14ac:dyDescent="0.25">
      <c r="A58" s="465" t="s">
        <v>5104</v>
      </c>
      <c r="B58" s="466" t="s">
        <v>5105</v>
      </c>
      <c r="C58" s="462" t="s">
        <v>70</v>
      </c>
      <c r="D58" s="462">
        <v>1</v>
      </c>
      <c r="E58" s="1018"/>
      <c r="F58" s="570">
        <f>D58*E58</f>
        <v>0</v>
      </c>
    </row>
    <row r="59" spans="1:6" x14ac:dyDescent="0.25">
      <c r="A59" s="465"/>
      <c r="B59" s="466"/>
      <c r="C59" s="462"/>
      <c r="D59" s="462"/>
      <c r="E59" s="463"/>
      <c r="F59" s="464"/>
    </row>
    <row r="60" spans="1:6" ht="27.6" x14ac:dyDescent="0.25">
      <c r="A60" s="465" t="s">
        <v>5106</v>
      </c>
      <c r="B60" s="466" t="s">
        <v>5107</v>
      </c>
      <c r="C60" s="462" t="s">
        <v>70</v>
      </c>
      <c r="D60" s="462">
        <v>1</v>
      </c>
      <c r="E60" s="1018"/>
      <c r="F60" s="570">
        <f>D60*E60</f>
        <v>0</v>
      </c>
    </row>
    <row r="61" spans="1:6" x14ac:dyDescent="0.25">
      <c r="A61" s="465"/>
      <c r="B61" s="466"/>
      <c r="C61" s="462"/>
      <c r="D61" s="462"/>
      <c r="E61" s="570"/>
      <c r="F61" s="570"/>
    </row>
    <row r="62" spans="1:6" x14ac:dyDescent="0.25">
      <c r="A62" s="465" t="s">
        <v>5108</v>
      </c>
      <c r="B62" s="466" t="s">
        <v>5109</v>
      </c>
      <c r="C62" s="462" t="s">
        <v>1091</v>
      </c>
      <c r="D62" s="462">
        <v>1</v>
      </c>
      <c r="E62" s="1018"/>
      <c r="F62" s="570">
        <f>D62*E62</f>
        <v>0</v>
      </c>
    </row>
    <row r="63" spans="1:6" x14ac:dyDescent="0.25">
      <c r="A63" s="465"/>
      <c r="B63" s="466"/>
      <c r="C63" s="462"/>
      <c r="D63" s="462"/>
      <c r="E63" s="570"/>
      <c r="F63" s="570"/>
    </row>
    <row r="64" spans="1:6" ht="27.6" x14ac:dyDescent="0.25">
      <c r="A64" s="465" t="s">
        <v>5110</v>
      </c>
      <c r="B64" s="466" t="s">
        <v>5111</v>
      </c>
      <c r="C64" s="462" t="s">
        <v>70</v>
      </c>
      <c r="D64" s="462">
        <v>1</v>
      </c>
      <c r="E64" s="1018"/>
      <c r="F64" s="570">
        <f>D64*E64</f>
        <v>0</v>
      </c>
    </row>
    <row r="65" spans="1:6" ht="14.4" thickBot="1" x14ac:dyDescent="0.3">
      <c r="A65" s="465"/>
      <c r="B65" s="466"/>
      <c r="C65" s="462"/>
      <c r="D65" s="462"/>
      <c r="E65" s="570"/>
      <c r="F65" s="570"/>
    </row>
    <row r="66" spans="1:6" ht="15.75" customHeight="1" thickBot="1" x14ac:dyDescent="0.3">
      <c r="A66" s="572"/>
      <c r="B66" s="1145" t="s">
        <v>5112</v>
      </c>
      <c r="C66" s="1145"/>
      <c r="D66" s="1145"/>
      <c r="E66" s="1145"/>
      <c r="F66" s="573">
        <f>SUM(F3:F65)</f>
        <v>0</v>
      </c>
    </row>
    <row r="67" spans="1:6" ht="14.4" thickBot="1" x14ac:dyDescent="0.3">
      <c r="A67" s="574"/>
      <c r="B67" s="575"/>
      <c r="C67" s="576"/>
      <c r="D67" s="576"/>
      <c r="E67" s="577"/>
      <c r="F67" s="578"/>
    </row>
    <row r="68" spans="1:6" ht="15" thickBot="1" x14ac:dyDescent="0.3">
      <c r="A68" s="560" t="s">
        <v>5043</v>
      </c>
      <c r="B68" s="561" t="s">
        <v>5044</v>
      </c>
      <c r="C68" s="560" t="s">
        <v>5045</v>
      </c>
      <c r="D68" s="560" t="s">
        <v>5046</v>
      </c>
      <c r="E68" s="562" t="s">
        <v>5047</v>
      </c>
      <c r="F68" s="563" t="s">
        <v>5048</v>
      </c>
    </row>
    <row r="69" spans="1:6" ht="15" thickBot="1" x14ac:dyDescent="0.3">
      <c r="A69" s="560"/>
      <c r="B69" s="561"/>
      <c r="C69" s="560"/>
      <c r="D69" s="560"/>
      <c r="E69" s="562"/>
      <c r="F69" s="563"/>
    </row>
    <row r="70" spans="1:6" ht="14.4" thickBot="1" x14ac:dyDescent="0.3">
      <c r="A70" s="572"/>
      <c r="B70" s="1145" t="s">
        <v>5189</v>
      </c>
      <c r="C70" s="1145"/>
      <c r="D70" s="1145"/>
      <c r="E70" s="1145"/>
      <c r="F70" s="579">
        <f>+F66</f>
        <v>0</v>
      </c>
    </row>
    <row r="71" spans="1:6" x14ac:dyDescent="0.25">
      <c r="A71" s="465"/>
      <c r="B71" s="466"/>
      <c r="C71" s="462"/>
      <c r="D71" s="462"/>
      <c r="E71" s="570"/>
      <c r="F71" s="570"/>
    </row>
    <row r="72" spans="1:6" x14ac:dyDescent="0.25">
      <c r="A72" s="465" t="s">
        <v>5113</v>
      </c>
      <c r="B72" s="466" t="s">
        <v>5114</v>
      </c>
      <c r="C72" s="462" t="s">
        <v>1091</v>
      </c>
      <c r="D72" s="462">
        <v>48</v>
      </c>
      <c r="E72" s="1018"/>
      <c r="F72" s="570">
        <f>D72*E72</f>
        <v>0</v>
      </c>
    </row>
    <row r="73" spans="1:6" x14ac:dyDescent="0.25">
      <c r="A73" s="465"/>
      <c r="B73" s="466"/>
      <c r="C73" s="462"/>
      <c r="D73" s="462"/>
      <c r="E73" s="463"/>
      <c r="F73" s="464"/>
    </row>
    <row r="74" spans="1:6" x14ac:dyDescent="0.25">
      <c r="A74" s="465" t="s">
        <v>5115</v>
      </c>
      <c r="B74" s="466" t="s">
        <v>5116</v>
      </c>
      <c r="C74" s="462" t="s">
        <v>70</v>
      </c>
      <c r="D74" s="462">
        <v>1</v>
      </c>
      <c r="E74" s="1018"/>
      <c r="F74" s="570">
        <f>D74*E74</f>
        <v>0</v>
      </c>
    </row>
    <row r="75" spans="1:6" x14ac:dyDescent="0.25">
      <c r="A75" s="465"/>
      <c r="B75" s="466"/>
      <c r="C75" s="462"/>
      <c r="D75" s="462"/>
      <c r="E75" s="463"/>
      <c r="F75" s="464"/>
    </row>
    <row r="76" spans="1:6" ht="27.6" x14ac:dyDescent="0.25">
      <c r="A76" s="465" t="s">
        <v>5117</v>
      </c>
      <c r="B76" s="466" t="s">
        <v>5118</v>
      </c>
      <c r="C76" s="462" t="s">
        <v>1091</v>
      </c>
      <c r="D76" s="462">
        <v>74</v>
      </c>
      <c r="E76" s="1018"/>
      <c r="F76" s="570">
        <f>D76*E76</f>
        <v>0</v>
      </c>
    </row>
    <row r="77" spans="1:6" x14ac:dyDescent="0.25">
      <c r="A77" s="465"/>
      <c r="B77" s="466"/>
      <c r="C77" s="462"/>
      <c r="D77" s="462"/>
      <c r="E77" s="463"/>
      <c r="F77" s="464"/>
    </row>
    <row r="78" spans="1:6" x14ac:dyDescent="0.25">
      <c r="A78" s="465" t="s">
        <v>5119</v>
      </c>
      <c r="B78" s="466" t="s">
        <v>5120</v>
      </c>
      <c r="C78" s="462" t="s">
        <v>1091</v>
      </c>
      <c r="D78" s="462">
        <v>1</v>
      </c>
      <c r="E78" s="1018"/>
      <c r="F78" s="570">
        <f>D78*E78</f>
        <v>0</v>
      </c>
    </row>
    <row r="79" spans="1:6" x14ac:dyDescent="0.25">
      <c r="A79" s="465"/>
      <c r="B79" s="466"/>
      <c r="C79" s="462"/>
      <c r="D79" s="462"/>
      <c r="E79" s="463"/>
      <c r="F79" s="464"/>
    </row>
    <row r="80" spans="1:6" x14ac:dyDescent="0.25">
      <c r="A80" s="568" t="s">
        <v>5121</v>
      </c>
      <c r="B80" s="571" t="s">
        <v>5122</v>
      </c>
      <c r="C80" s="462"/>
      <c r="D80" s="462"/>
      <c r="E80" s="463"/>
      <c r="F80" s="464"/>
    </row>
    <row r="81" spans="1:6" ht="41.4" x14ac:dyDescent="0.25">
      <c r="A81" s="465"/>
      <c r="B81" s="466" t="s">
        <v>5123</v>
      </c>
      <c r="C81" s="462"/>
      <c r="D81" s="462"/>
      <c r="E81" s="463"/>
      <c r="F81" s="464"/>
    </row>
    <row r="82" spans="1:6" x14ac:dyDescent="0.25">
      <c r="A82" s="465"/>
      <c r="B82" s="466"/>
      <c r="C82" s="462"/>
      <c r="D82" s="462"/>
      <c r="E82" s="463"/>
      <c r="F82" s="464"/>
    </row>
    <row r="83" spans="1:6" ht="41.4" x14ac:dyDescent="0.25">
      <c r="A83" s="465" t="s">
        <v>5124</v>
      </c>
      <c r="B83" s="466" t="s">
        <v>5125</v>
      </c>
      <c r="C83" s="462" t="s">
        <v>70</v>
      </c>
      <c r="D83" s="462">
        <v>1</v>
      </c>
      <c r="E83" s="1018"/>
      <c r="F83" s="570">
        <f>D83*E83</f>
        <v>0</v>
      </c>
    </row>
    <row r="84" spans="1:6" x14ac:dyDescent="0.25">
      <c r="A84" s="465"/>
      <c r="B84" s="466"/>
      <c r="C84" s="462"/>
      <c r="D84" s="462"/>
      <c r="E84" s="463"/>
      <c r="F84" s="464"/>
    </row>
    <row r="85" spans="1:6" x14ac:dyDescent="0.25">
      <c r="A85" s="465" t="s">
        <v>5126</v>
      </c>
      <c r="B85" s="466" t="s">
        <v>5127</v>
      </c>
      <c r="C85" s="462" t="s">
        <v>1091</v>
      </c>
      <c r="D85" s="462">
        <v>4</v>
      </c>
      <c r="E85" s="1018"/>
      <c r="F85" s="570">
        <f t="shared" ref="F85" si="2">D85*E85</f>
        <v>0</v>
      </c>
    </row>
    <row r="86" spans="1:6" x14ac:dyDescent="0.25">
      <c r="A86" s="465"/>
      <c r="B86" s="466"/>
      <c r="C86" s="462"/>
      <c r="D86" s="462"/>
      <c r="E86" s="570"/>
      <c r="F86" s="464"/>
    </row>
    <row r="87" spans="1:6" ht="41.4" x14ac:dyDescent="0.25">
      <c r="A87" s="465" t="s">
        <v>5128</v>
      </c>
      <c r="B87" s="466" t="s">
        <v>5129</v>
      </c>
      <c r="C87" s="462" t="s">
        <v>5103</v>
      </c>
      <c r="D87" s="462">
        <v>84</v>
      </c>
      <c r="E87" s="1018"/>
      <c r="F87" s="570">
        <f t="shared" ref="F87" si="3">D87*E87</f>
        <v>0</v>
      </c>
    </row>
    <row r="88" spans="1:6" x14ac:dyDescent="0.25">
      <c r="A88" s="465"/>
      <c r="B88" s="466"/>
      <c r="C88" s="462"/>
      <c r="D88" s="462"/>
      <c r="E88" s="570"/>
      <c r="F88" s="464"/>
    </row>
    <row r="89" spans="1:6" x14ac:dyDescent="0.25">
      <c r="A89" s="465" t="s">
        <v>5130</v>
      </c>
      <c r="B89" s="466" t="s">
        <v>5131</v>
      </c>
      <c r="C89" s="462" t="s">
        <v>1091</v>
      </c>
      <c r="D89" s="462">
        <v>2</v>
      </c>
      <c r="E89" s="1018"/>
      <c r="F89" s="570">
        <f t="shared" ref="F89" si="4">D89*E89</f>
        <v>0</v>
      </c>
    </row>
    <row r="90" spans="1:6" x14ac:dyDescent="0.25">
      <c r="A90" s="465"/>
      <c r="B90" s="466"/>
      <c r="C90" s="462"/>
      <c r="D90" s="462"/>
      <c r="E90" s="570"/>
      <c r="F90" s="464"/>
    </row>
    <row r="91" spans="1:6" ht="27.6" x14ac:dyDescent="0.25">
      <c r="A91" s="465" t="s">
        <v>5132</v>
      </c>
      <c r="B91" s="466" t="s">
        <v>5133</v>
      </c>
      <c r="C91" s="462" t="s">
        <v>1091</v>
      </c>
      <c r="D91" s="462">
        <v>4</v>
      </c>
      <c r="E91" s="1018"/>
      <c r="F91" s="570">
        <f t="shared" ref="F91" si="5">D91*E91</f>
        <v>0</v>
      </c>
    </row>
    <row r="92" spans="1:6" x14ac:dyDescent="0.25">
      <c r="A92" s="465"/>
      <c r="B92" s="466"/>
      <c r="C92" s="462"/>
      <c r="D92" s="462"/>
      <c r="E92" s="570"/>
      <c r="F92" s="464"/>
    </row>
    <row r="93" spans="1:6" x14ac:dyDescent="0.25">
      <c r="A93" s="465" t="s">
        <v>5134</v>
      </c>
      <c r="B93" s="466" t="s">
        <v>5135</v>
      </c>
      <c r="C93" s="462" t="s">
        <v>1091</v>
      </c>
      <c r="D93" s="462">
        <v>4</v>
      </c>
      <c r="E93" s="1018"/>
      <c r="F93" s="570">
        <f t="shared" ref="F93" si="6">D93*E93</f>
        <v>0</v>
      </c>
    </row>
    <row r="94" spans="1:6" x14ac:dyDescent="0.25">
      <c r="A94" s="465"/>
      <c r="B94" s="466"/>
      <c r="C94" s="462"/>
      <c r="D94" s="462"/>
      <c r="E94" s="570"/>
      <c r="F94" s="464"/>
    </row>
    <row r="95" spans="1:6" x14ac:dyDescent="0.25">
      <c r="A95" s="465" t="s">
        <v>5136</v>
      </c>
      <c r="B95" s="466" t="s">
        <v>5137</v>
      </c>
      <c r="C95" s="462" t="s">
        <v>1091</v>
      </c>
      <c r="D95" s="462">
        <v>2</v>
      </c>
      <c r="E95" s="1018"/>
      <c r="F95" s="570">
        <f t="shared" ref="F95" si="7">D95*E95</f>
        <v>0</v>
      </c>
    </row>
    <row r="96" spans="1:6" x14ac:dyDescent="0.25">
      <c r="A96" s="465"/>
      <c r="B96" s="466"/>
      <c r="C96" s="462"/>
      <c r="D96" s="462"/>
      <c r="E96" s="570"/>
      <c r="F96" s="464"/>
    </row>
    <row r="97" spans="1:6" ht="41.4" x14ac:dyDescent="0.25">
      <c r="A97" s="465" t="s">
        <v>5138</v>
      </c>
      <c r="B97" s="466" t="s">
        <v>5139</v>
      </c>
      <c r="C97" s="462" t="s">
        <v>70</v>
      </c>
      <c r="D97" s="462">
        <v>1</v>
      </c>
      <c r="E97" s="1018"/>
      <c r="F97" s="570">
        <f t="shared" ref="F97" si="8">D97*E97</f>
        <v>0</v>
      </c>
    </row>
    <row r="98" spans="1:6" x14ac:dyDescent="0.25">
      <c r="A98" s="465"/>
      <c r="B98" s="466"/>
      <c r="C98" s="462"/>
      <c r="D98" s="462"/>
      <c r="E98" s="463"/>
      <c r="F98" s="464"/>
    </row>
    <row r="99" spans="1:6" x14ac:dyDescent="0.25">
      <c r="A99" s="568" t="s">
        <v>5140</v>
      </c>
      <c r="B99" s="571" t="s">
        <v>5141</v>
      </c>
      <c r="C99" s="462"/>
      <c r="D99" s="462"/>
      <c r="E99" s="463"/>
      <c r="F99" s="464"/>
    </row>
    <row r="100" spans="1:6" ht="41.4" x14ac:dyDescent="0.25">
      <c r="A100" s="465"/>
      <c r="B100" s="466" t="s">
        <v>5142</v>
      </c>
      <c r="C100" s="462"/>
      <c r="D100" s="462"/>
      <c r="E100" s="463"/>
      <c r="F100" s="464"/>
    </row>
    <row r="101" spans="1:6" x14ac:dyDescent="0.25">
      <c r="A101" s="465"/>
      <c r="B101" s="466"/>
      <c r="C101" s="462"/>
      <c r="D101" s="462"/>
      <c r="E101" s="463"/>
      <c r="F101" s="464"/>
    </row>
    <row r="102" spans="1:6" ht="27.6" x14ac:dyDescent="0.25">
      <c r="A102" s="465" t="s">
        <v>5143</v>
      </c>
      <c r="B102" s="466" t="s">
        <v>5144</v>
      </c>
      <c r="C102" s="462" t="s">
        <v>1091</v>
      </c>
      <c r="D102" s="462">
        <v>18</v>
      </c>
      <c r="E102" s="1018"/>
      <c r="F102" s="570">
        <f>D102*E102</f>
        <v>0</v>
      </c>
    </row>
    <row r="103" spans="1:6" x14ac:dyDescent="0.25">
      <c r="A103" s="465"/>
      <c r="B103" s="466"/>
      <c r="C103" s="462"/>
      <c r="D103" s="462"/>
      <c r="E103" s="463"/>
      <c r="F103" s="464"/>
    </row>
    <row r="104" spans="1:6" ht="27.6" x14ac:dyDescent="0.25">
      <c r="A104" s="465" t="s">
        <v>5145</v>
      </c>
      <c r="B104" s="466" t="s">
        <v>5146</v>
      </c>
      <c r="C104" s="462" t="s">
        <v>5103</v>
      </c>
      <c r="D104" s="462">
        <v>1862</v>
      </c>
      <c r="E104" s="1018"/>
      <c r="F104" s="570">
        <f>D104*E104</f>
        <v>0</v>
      </c>
    </row>
    <row r="105" spans="1:6" x14ac:dyDescent="0.25">
      <c r="A105" s="465"/>
      <c r="B105" s="466"/>
      <c r="C105" s="462"/>
      <c r="D105" s="462"/>
      <c r="E105" s="463"/>
      <c r="F105" s="464"/>
    </row>
    <row r="106" spans="1:6" ht="19.5" customHeight="1" x14ac:dyDescent="0.25">
      <c r="A106" s="568" t="s">
        <v>5147</v>
      </c>
      <c r="B106" s="569" t="s">
        <v>5148</v>
      </c>
      <c r="C106" s="462"/>
      <c r="D106" s="462"/>
      <c r="E106" s="463"/>
      <c r="F106" s="464"/>
    </row>
    <row r="107" spans="1:6" ht="12.75" customHeight="1" x14ac:dyDescent="0.25">
      <c r="A107" s="465"/>
      <c r="B107" s="466"/>
      <c r="C107" s="462"/>
      <c r="D107" s="462"/>
      <c r="E107" s="463"/>
      <c r="F107" s="464"/>
    </row>
    <row r="108" spans="1:6" x14ac:dyDescent="0.25">
      <c r="A108" s="465" t="s">
        <v>5149</v>
      </c>
      <c r="B108" s="466" t="s">
        <v>5150</v>
      </c>
      <c r="C108" s="462" t="s">
        <v>70</v>
      </c>
      <c r="D108" s="462">
        <v>1</v>
      </c>
      <c r="E108" s="1018"/>
      <c r="F108" s="570">
        <f>D108*E108</f>
        <v>0</v>
      </c>
    </row>
    <row r="109" spans="1:6" ht="12.75" customHeight="1" x14ac:dyDescent="0.25">
      <c r="A109" s="465"/>
      <c r="B109" s="466"/>
      <c r="C109" s="462"/>
      <c r="D109" s="462"/>
      <c r="E109" s="463"/>
      <c r="F109" s="464"/>
    </row>
    <row r="110" spans="1:6" x14ac:dyDescent="0.25">
      <c r="A110" s="465" t="s">
        <v>5151</v>
      </c>
      <c r="B110" s="466" t="s">
        <v>5152</v>
      </c>
      <c r="C110" s="462" t="s">
        <v>1091</v>
      </c>
      <c r="D110" s="462">
        <v>4</v>
      </c>
      <c r="E110" s="1018"/>
      <c r="F110" s="570">
        <f>D110*E110</f>
        <v>0</v>
      </c>
    </row>
    <row r="111" spans="1:6" ht="12.75" customHeight="1" x14ac:dyDescent="0.25">
      <c r="A111" s="465"/>
      <c r="B111" s="466"/>
      <c r="C111" s="462"/>
      <c r="D111" s="462"/>
      <c r="E111" s="463"/>
      <c r="F111" s="464"/>
    </row>
    <row r="112" spans="1:6" x14ac:dyDescent="0.25">
      <c r="A112" s="465" t="s">
        <v>5153</v>
      </c>
      <c r="B112" s="466" t="s">
        <v>5154</v>
      </c>
      <c r="C112" s="462" t="s">
        <v>1091</v>
      </c>
      <c r="D112" s="462">
        <v>2</v>
      </c>
      <c r="E112" s="1018"/>
      <c r="F112" s="570">
        <f>D112*E112</f>
        <v>0</v>
      </c>
    </row>
    <row r="113" spans="1:6" x14ac:dyDescent="0.25">
      <c r="A113" s="465"/>
      <c r="B113" s="466"/>
      <c r="C113" s="462"/>
      <c r="D113" s="462"/>
      <c r="E113" s="570"/>
      <c r="F113" s="570"/>
    </row>
    <row r="114" spans="1:6" x14ac:dyDescent="0.25">
      <c r="A114" s="465" t="s">
        <v>5155</v>
      </c>
      <c r="B114" s="466" t="s">
        <v>5156</v>
      </c>
      <c r="C114" s="462" t="s">
        <v>70</v>
      </c>
      <c r="D114" s="462">
        <v>1</v>
      </c>
      <c r="E114" s="1018"/>
      <c r="F114" s="570">
        <f>D114*E114</f>
        <v>0</v>
      </c>
    </row>
    <row r="115" spans="1:6" x14ac:dyDescent="0.25">
      <c r="A115" s="465"/>
      <c r="B115" s="466"/>
      <c r="C115" s="462"/>
      <c r="D115" s="462"/>
      <c r="E115" s="570"/>
      <c r="F115" s="570"/>
    </row>
    <row r="116" spans="1:6" x14ac:dyDescent="0.25">
      <c r="A116" s="568" t="s">
        <v>5157</v>
      </c>
      <c r="B116" s="571" t="s">
        <v>5158</v>
      </c>
      <c r="C116" s="462"/>
      <c r="D116" s="462"/>
      <c r="E116" s="463"/>
      <c r="F116" s="464"/>
    </row>
    <row r="117" spans="1:6" ht="54.75" customHeight="1" x14ac:dyDescent="0.25">
      <c r="A117" s="465"/>
      <c r="B117" s="466" t="s">
        <v>5089</v>
      </c>
      <c r="C117" s="462"/>
      <c r="D117" s="462"/>
      <c r="E117" s="463"/>
      <c r="F117" s="464"/>
    </row>
    <row r="118" spans="1:6" ht="27.6" x14ac:dyDescent="0.25">
      <c r="A118" s="465"/>
      <c r="B118" s="466" t="s">
        <v>5159</v>
      </c>
      <c r="C118" s="462"/>
      <c r="D118" s="462"/>
      <c r="E118" s="463"/>
      <c r="F118" s="464"/>
    </row>
    <row r="119" spans="1:6" x14ac:dyDescent="0.25">
      <c r="A119" s="465"/>
      <c r="B119" s="466"/>
      <c r="C119" s="462"/>
      <c r="D119" s="462"/>
      <c r="E119" s="463"/>
      <c r="F119" s="464"/>
    </row>
    <row r="120" spans="1:6" x14ac:dyDescent="0.25">
      <c r="A120" s="568" t="s">
        <v>5160</v>
      </c>
      <c r="B120" s="569" t="s">
        <v>5161</v>
      </c>
      <c r="C120" s="462"/>
      <c r="D120" s="462"/>
      <c r="E120" s="570"/>
      <c r="F120" s="570"/>
    </row>
    <row r="121" spans="1:6" x14ac:dyDescent="0.25">
      <c r="A121" s="465"/>
      <c r="B121" s="466"/>
      <c r="C121" s="462"/>
      <c r="D121" s="462"/>
      <c r="E121" s="463"/>
      <c r="F121" s="464"/>
    </row>
    <row r="122" spans="1:6" x14ac:dyDescent="0.25">
      <c r="A122" s="465" t="s">
        <v>5162</v>
      </c>
      <c r="B122" s="466" t="s">
        <v>5163</v>
      </c>
      <c r="C122" s="462" t="s">
        <v>5103</v>
      </c>
      <c r="D122" s="462">
        <f>D133+D135</f>
        <v>2932</v>
      </c>
      <c r="E122" s="1018"/>
      <c r="F122" s="570">
        <f>D122*E122</f>
        <v>0</v>
      </c>
    </row>
    <row r="123" spans="1:6" x14ac:dyDescent="0.25">
      <c r="A123" s="465"/>
      <c r="B123" s="466"/>
      <c r="C123" s="462"/>
      <c r="D123" s="462"/>
      <c r="E123" s="463"/>
      <c r="F123" s="464"/>
    </row>
    <row r="124" spans="1:6" x14ac:dyDescent="0.25">
      <c r="A124" s="465" t="s">
        <v>5164</v>
      </c>
      <c r="B124" s="466" t="s">
        <v>5165</v>
      </c>
      <c r="C124" s="462" t="s">
        <v>5103</v>
      </c>
      <c r="D124" s="462">
        <f>D122</f>
        <v>2932</v>
      </c>
      <c r="E124" s="1018"/>
      <c r="F124" s="570">
        <f>D124*E124</f>
        <v>0</v>
      </c>
    </row>
    <row r="125" spans="1:6" x14ac:dyDescent="0.25">
      <c r="A125" s="465"/>
      <c r="B125" s="466"/>
      <c r="C125" s="462"/>
      <c r="D125" s="462"/>
      <c r="E125" s="570"/>
      <c r="F125" s="464"/>
    </row>
    <row r="126" spans="1:6" x14ac:dyDescent="0.25">
      <c r="A126" s="465" t="s">
        <v>5166</v>
      </c>
      <c r="B126" s="466" t="s">
        <v>5167</v>
      </c>
      <c r="C126" s="462" t="s">
        <v>4996</v>
      </c>
      <c r="D126" s="462">
        <f>D124*1*1</f>
        <v>2932</v>
      </c>
      <c r="E126" s="1018"/>
      <c r="F126" s="570">
        <f>D126*E126</f>
        <v>0</v>
      </c>
    </row>
    <row r="127" spans="1:6" x14ac:dyDescent="0.25">
      <c r="A127" s="465"/>
      <c r="B127" s="466"/>
      <c r="C127" s="462"/>
      <c r="D127" s="462"/>
      <c r="E127" s="570"/>
      <c r="F127" s="464"/>
    </row>
    <row r="128" spans="1:6" x14ac:dyDescent="0.25">
      <c r="A128" s="465" t="s">
        <v>5168</v>
      </c>
      <c r="B128" s="466" t="s">
        <v>5169</v>
      </c>
      <c r="C128" s="462" t="s">
        <v>4996</v>
      </c>
      <c r="D128" s="462">
        <f>D126</f>
        <v>2932</v>
      </c>
      <c r="E128" s="1018"/>
      <c r="F128" s="570">
        <f>D128*E128</f>
        <v>0</v>
      </c>
    </row>
    <row r="129" spans="1:6" x14ac:dyDescent="0.25">
      <c r="A129" s="465"/>
      <c r="B129" s="466"/>
      <c r="C129" s="462"/>
      <c r="D129" s="462"/>
      <c r="E129" s="570"/>
      <c r="F129" s="464"/>
    </row>
    <row r="130" spans="1:6" ht="27.6" x14ac:dyDescent="0.25">
      <c r="A130" s="568" t="s">
        <v>5170</v>
      </c>
      <c r="B130" s="569" t="s">
        <v>5171</v>
      </c>
      <c r="C130" s="462"/>
      <c r="D130" s="462"/>
      <c r="E130" s="570"/>
      <c r="F130" s="570"/>
    </row>
    <row r="131" spans="1:6" x14ac:dyDescent="0.25">
      <c r="A131" s="568"/>
      <c r="B131" s="464" t="s">
        <v>5172</v>
      </c>
      <c r="C131" s="462"/>
      <c r="D131" s="462"/>
      <c r="E131" s="570"/>
      <c r="F131" s="570"/>
    </row>
    <row r="132" spans="1:6" x14ac:dyDescent="0.25">
      <c r="A132" s="465"/>
      <c r="B132" s="466"/>
      <c r="C132" s="462"/>
      <c r="D132" s="462"/>
      <c r="E132" s="463"/>
      <c r="F132" s="464"/>
    </row>
    <row r="133" spans="1:6" x14ac:dyDescent="0.25">
      <c r="A133" s="465" t="s">
        <v>5173</v>
      </c>
      <c r="B133" s="466" t="s">
        <v>5174</v>
      </c>
      <c r="C133" s="462" t="s">
        <v>5103</v>
      </c>
      <c r="D133" s="462">
        <v>209</v>
      </c>
      <c r="E133" s="1018"/>
      <c r="F133" s="570">
        <f>D133*E133</f>
        <v>0</v>
      </c>
    </row>
    <row r="134" spans="1:6" x14ac:dyDescent="0.25">
      <c r="A134" s="465"/>
      <c r="B134" s="466"/>
      <c r="C134" s="462"/>
      <c r="D134" s="462"/>
      <c r="E134" s="463"/>
      <c r="F134" s="464"/>
    </row>
    <row r="135" spans="1:6" x14ac:dyDescent="0.25">
      <c r="A135" s="465" t="s">
        <v>5175</v>
      </c>
      <c r="B135" s="466" t="s">
        <v>5176</v>
      </c>
      <c r="C135" s="462" t="s">
        <v>5103</v>
      </c>
      <c r="D135" s="462">
        <v>2723</v>
      </c>
      <c r="E135" s="1018"/>
      <c r="F135" s="570">
        <f>D135*E135</f>
        <v>0</v>
      </c>
    </row>
    <row r="136" spans="1:6" x14ac:dyDescent="0.25">
      <c r="A136" s="465"/>
      <c r="B136" s="466"/>
      <c r="C136" s="462"/>
      <c r="D136" s="462"/>
      <c r="E136" s="463"/>
      <c r="F136" s="464"/>
    </row>
    <row r="137" spans="1:6" x14ac:dyDescent="0.25">
      <c r="A137" s="465" t="s">
        <v>5177</v>
      </c>
      <c r="B137" s="466" t="s">
        <v>5178</v>
      </c>
      <c r="C137" s="462" t="s">
        <v>1091</v>
      </c>
      <c r="D137" s="462">
        <v>42</v>
      </c>
      <c r="E137" s="1018"/>
      <c r="F137" s="570">
        <f>D137*E137</f>
        <v>0</v>
      </c>
    </row>
    <row r="138" spans="1:6" x14ac:dyDescent="0.25">
      <c r="A138" s="465"/>
      <c r="B138" s="466"/>
      <c r="C138" s="462"/>
      <c r="D138" s="462"/>
      <c r="E138" s="570"/>
      <c r="F138" s="464"/>
    </row>
    <row r="139" spans="1:6" x14ac:dyDescent="0.25">
      <c r="A139" s="465" t="s">
        <v>5179</v>
      </c>
      <c r="B139" s="466" t="s">
        <v>5180</v>
      </c>
      <c r="C139" s="462" t="s">
        <v>1091</v>
      </c>
      <c r="D139" s="462">
        <v>3</v>
      </c>
      <c r="E139" s="1018"/>
      <c r="F139" s="570">
        <f>D139*E139</f>
        <v>0</v>
      </c>
    </row>
    <row r="140" spans="1:6" x14ac:dyDescent="0.25">
      <c r="A140" s="465"/>
      <c r="B140" s="466"/>
      <c r="C140" s="462"/>
      <c r="D140" s="462"/>
      <c r="E140" s="570"/>
      <c r="F140" s="464"/>
    </row>
    <row r="141" spans="1:6" x14ac:dyDescent="0.25">
      <c r="A141" s="465" t="s">
        <v>5181</v>
      </c>
      <c r="B141" s="466" t="s">
        <v>5182</v>
      </c>
      <c r="C141" s="462" t="s">
        <v>1091</v>
      </c>
      <c r="D141" s="462">
        <v>2</v>
      </c>
      <c r="E141" s="1018"/>
      <c r="F141" s="570">
        <f>D141*E141</f>
        <v>0</v>
      </c>
    </row>
    <row r="142" spans="1:6" x14ac:dyDescent="0.25">
      <c r="A142" s="465"/>
      <c r="B142" s="466"/>
      <c r="C142" s="462"/>
      <c r="D142" s="462"/>
      <c r="E142" s="570"/>
      <c r="F142" s="464"/>
    </row>
    <row r="143" spans="1:6" x14ac:dyDescent="0.25">
      <c r="A143" s="465" t="s">
        <v>5183</v>
      </c>
      <c r="B143" s="466" t="s">
        <v>5184</v>
      </c>
      <c r="C143" s="462" t="s">
        <v>1091</v>
      </c>
      <c r="D143" s="462">
        <v>2</v>
      </c>
      <c r="E143" s="1018"/>
      <c r="F143" s="570">
        <f>D143*E143</f>
        <v>0</v>
      </c>
    </row>
    <row r="144" spans="1:6" x14ac:dyDescent="0.25">
      <c r="A144" s="465"/>
      <c r="B144" s="466"/>
      <c r="C144" s="462"/>
      <c r="D144" s="462"/>
      <c r="E144" s="463"/>
      <c r="F144" s="464"/>
    </row>
    <row r="145" spans="1:6" x14ac:dyDescent="0.25">
      <c r="A145" s="465" t="s">
        <v>5185</v>
      </c>
      <c r="B145" s="466" t="s">
        <v>5186</v>
      </c>
      <c r="C145" s="462" t="s">
        <v>1091</v>
      </c>
      <c r="D145" s="462">
        <v>2</v>
      </c>
      <c r="E145" s="1018"/>
      <c r="F145" s="570">
        <f>D145*E145</f>
        <v>0</v>
      </c>
    </row>
    <row r="146" spans="1:6" x14ac:dyDescent="0.25">
      <c r="A146" s="465"/>
      <c r="B146" s="466"/>
      <c r="C146" s="462"/>
      <c r="D146" s="462"/>
      <c r="E146" s="570"/>
      <c r="F146" s="464"/>
    </row>
    <row r="147" spans="1:6" x14ac:dyDescent="0.25">
      <c r="A147" s="465" t="s">
        <v>5187</v>
      </c>
      <c r="B147" s="466" t="s">
        <v>5188</v>
      </c>
      <c r="C147" s="462" t="s">
        <v>1091</v>
      </c>
      <c r="D147" s="462">
        <v>2</v>
      </c>
      <c r="E147" s="1018"/>
      <c r="F147" s="570">
        <f>D147*E147</f>
        <v>0</v>
      </c>
    </row>
    <row r="148" spans="1:6" x14ac:dyDescent="0.25">
      <c r="A148" s="465"/>
      <c r="B148" s="466"/>
      <c r="C148" s="462"/>
      <c r="D148" s="462"/>
      <c r="E148" s="570"/>
      <c r="F148" s="570"/>
    </row>
    <row r="149" spans="1:6" x14ac:dyDescent="0.25">
      <c r="A149" s="465"/>
      <c r="B149" s="466"/>
      <c r="C149" s="462"/>
      <c r="D149" s="462"/>
      <c r="E149" s="570"/>
      <c r="F149" s="570"/>
    </row>
    <row r="150" spans="1:6" ht="14.4" thickBot="1" x14ac:dyDescent="0.3">
      <c r="A150" s="465"/>
      <c r="B150" s="466"/>
      <c r="C150" s="462"/>
      <c r="D150" s="462"/>
      <c r="E150" s="570"/>
      <c r="F150" s="570"/>
    </row>
    <row r="151" spans="1:6" ht="14.4" thickBot="1" x14ac:dyDescent="0.3">
      <c r="A151" s="572"/>
      <c r="B151" s="1145" t="s">
        <v>5112</v>
      </c>
      <c r="C151" s="1145"/>
      <c r="D151" s="1145"/>
      <c r="E151" s="1145"/>
      <c r="F151" s="573">
        <f>SUM(F70:F150)</f>
        <v>0</v>
      </c>
    </row>
    <row r="152" spans="1:6" ht="14.4" thickBot="1" x14ac:dyDescent="0.3">
      <c r="A152" s="574"/>
      <c r="B152" s="575"/>
      <c r="C152" s="576"/>
      <c r="D152" s="576"/>
      <c r="E152" s="577"/>
      <c r="F152" s="578"/>
    </row>
    <row r="153" spans="1:6" ht="15" thickBot="1" x14ac:dyDescent="0.3">
      <c r="A153" s="560" t="s">
        <v>5043</v>
      </c>
      <c r="B153" s="561" t="s">
        <v>5044</v>
      </c>
      <c r="C153" s="560" t="s">
        <v>5045</v>
      </c>
      <c r="D153" s="560" t="s">
        <v>5046</v>
      </c>
      <c r="E153" s="562" t="s">
        <v>5047</v>
      </c>
      <c r="F153" s="563" t="s">
        <v>5048</v>
      </c>
    </row>
    <row r="154" spans="1:6" ht="14.4" thickBot="1" x14ac:dyDescent="0.3">
      <c r="A154" s="565"/>
      <c r="B154" s="566"/>
      <c r="C154" s="566"/>
      <c r="D154" s="566"/>
      <c r="E154" s="567"/>
      <c r="F154" s="566"/>
    </row>
    <row r="155" spans="1:6" ht="14.4" thickBot="1" x14ac:dyDescent="0.3">
      <c r="A155" s="572"/>
      <c r="B155" s="1145" t="s">
        <v>5189</v>
      </c>
      <c r="C155" s="1145"/>
      <c r="D155" s="1145"/>
      <c r="E155" s="1145"/>
      <c r="F155" s="573">
        <f>+F151</f>
        <v>0</v>
      </c>
    </row>
    <row r="156" spans="1:6" x14ac:dyDescent="0.25">
      <c r="A156" s="465"/>
      <c r="B156" s="466"/>
      <c r="C156" s="462"/>
      <c r="D156" s="462"/>
      <c r="E156" s="570"/>
      <c r="F156" s="570"/>
    </row>
    <row r="157" spans="1:6" x14ac:dyDescent="0.25">
      <c r="A157" s="568" t="s">
        <v>5190</v>
      </c>
      <c r="B157" s="569" t="s">
        <v>5191</v>
      </c>
      <c r="C157" s="462"/>
      <c r="D157" s="462"/>
      <c r="E157" s="570"/>
      <c r="F157" s="570"/>
    </row>
    <row r="158" spans="1:6" x14ac:dyDescent="0.25">
      <c r="A158" s="465"/>
      <c r="B158" s="466"/>
      <c r="C158" s="462"/>
      <c r="D158" s="462"/>
      <c r="E158" s="463"/>
      <c r="F158" s="464"/>
    </row>
    <row r="159" spans="1:6" ht="30" customHeight="1" x14ac:dyDescent="0.25">
      <c r="A159" s="465" t="s">
        <v>5192</v>
      </c>
      <c r="B159" s="466" t="s">
        <v>5193</v>
      </c>
      <c r="C159" s="462" t="s">
        <v>70</v>
      </c>
      <c r="D159" s="462">
        <v>1</v>
      </c>
      <c r="E159" s="1018"/>
      <c r="F159" s="570">
        <f>D159*E159</f>
        <v>0</v>
      </c>
    </row>
    <row r="160" spans="1:6" x14ac:dyDescent="0.25">
      <c r="A160" s="465"/>
      <c r="B160" s="466"/>
      <c r="C160" s="462"/>
      <c r="D160" s="462"/>
      <c r="E160" s="463"/>
      <c r="F160" s="464"/>
    </row>
    <row r="161" spans="1:6" ht="41.4" x14ac:dyDescent="0.25">
      <c r="A161" s="465" t="s">
        <v>5194</v>
      </c>
      <c r="B161" s="466" t="s">
        <v>5195</v>
      </c>
      <c r="C161" s="462" t="s">
        <v>70</v>
      </c>
      <c r="D161" s="462">
        <v>1</v>
      </c>
      <c r="E161" s="1018"/>
      <c r="F161" s="570">
        <f>D161*E161</f>
        <v>0</v>
      </c>
    </row>
    <row r="162" spans="1:6" x14ac:dyDescent="0.25">
      <c r="A162" s="465"/>
      <c r="B162" s="466"/>
      <c r="C162" s="462"/>
      <c r="D162" s="462"/>
      <c r="E162" s="570"/>
      <c r="F162" s="570"/>
    </row>
    <row r="163" spans="1:6" x14ac:dyDescent="0.25">
      <c r="A163" s="465" t="s">
        <v>5196</v>
      </c>
      <c r="B163" s="466" t="s">
        <v>5197</v>
      </c>
      <c r="C163" s="462" t="s">
        <v>70</v>
      </c>
      <c r="D163" s="462">
        <v>1</v>
      </c>
      <c r="E163" s="1018"/>
      <c r="F163" s="570">
        <f>D163*E163</f>
        <v>0</v>
      </c>
    </row>
    <row r="164" spans="1:6" x14ac:dyDescent="0.25">
      <c r="A164" s="465"/>
      <c r="B164" s="466"/>
      <c r="C164" s="462"/>
      <c r="D164" s="462"/>
      <c r="E164" s="463"/>
      <c r="F164" s="464"/>
    </row>
    <row r="165" spans="1:6" ht="19.5" customHeight="1" x14ac:dyDescent="0.25">
      <c r="A165" s="568" t="s">
        <v>5198</v>
      </c>
      <c r="B165" s="569" t="s">
        <v>5148</v>
      </c>
      <c r="C165" s="462"/>
      <c r="D165" s="462"/>
      <c r="E165" s="463"/>
      <c r="F165" s="464"/>
    </row>
    <row r="166" spans="1:6" ht="12.75" customHeight="1" x14ac:dyDescent="0.25">
      <c r="A166" s="465"/>
      <c r="B166" s="466"/>
      <c r="C166" s="462"/>
      <c r="D166" s="462"/>
      <c r="E166" s="463"/>
      <c r="F166" s="464"/>
    </row>
    <row r="167" spans="1:6" x14ac:dyDescent="0.25">
      <c r="A167" s="465" t="s">
        <v>5199</v>
      </c>
      <c r="B167" s="466" t="s">
        <v>5150</v>
      </c>
      <c r="C167" s="462" t="s">
        <v>70</v>
      </c>
      <c r="D167" s="462">
        <v>1</v>
      </c>
      <c r="E167" s="1018"/>
      <c r="F167" s="570">
        <f>D167*E167</f>
        <v>0</v>
      </c>
    </row>
    <row r="168" spans="1:6" ht="12.75" customHeight="1" x14ac:dyDescent="0.25">
      <c r="A168" s="465"/>
      <c r="B168" s="466"/>
      <c r="C168" s="462"/>
      <c r="D168" s="462"/>
      <c r="E168" s="463"/>
      <c r="F168" s="464"/>
    </row>
    <row r="169" spans="1:6" x14ac:dyDescent="0.25">
      <c r="A169" s="465" t="s">
        <v>5200</v>
      </c>
      <c r="B169" s="466" t="s">
        <v>5152</v>
      </c>
      <c r="C169" s="462" t="s">
        <v>1091</v>
      </c>
      <c r="D169" s="462">
        <v>4</v>
      </c>
      <c r="E169" s="1018"/>
      <c r="F169" s="570">
        <f>D169*E169</f>
        <v>0</v>
      </c>
    </row>
    <row r="170" spans="1:6" ht="12.75" customHeight="1" x14ac:dyDescent="0.25">
      <c r="A170" s="465"/>
      <c r="B170" s="466"/>
      <c r="C170" s="462"/>
      <c r="D170" s="462"/>
      <c r="E170" s="463"/>
      <c r="F170" s="464"/>
    </row>
    <row r="171" spans="1:6" x14ac:dyDescent="0.25">
      <c r="A171" s="465" t="s">
        <v>5201</v>
      </c>
      <c r="B171" s="466" t="s">
        <v>5154</v>
      </c>
      <c r="C171" s="462" t="s">
        <v>1091</v>
      </c>
      <c r="D171" s="462">
        <v>2</v>
      </c>
      <c r="E171" s="1018"/>
      <c r="F171" s="570">
        <f>D171*E171</f>
        <v>0</v>
      </c>
    </row>
    <row r="172" spans="1:6" x14ac:dyDescent="0.25">
      <c r="A172" s="465"/>
      <c r="B172" s="466"/>
      <c r="C172" s="462"/>
      <c r="D172" s="462"/>
      <c r="E172" s="570"/>
      <c r="F172" s="570"/>
    </row>
    <row r="173" spans="1:6" x14ac:dyDescent="0.25">
      <c r="A173" s="465" t="s">
        <v>5202</v>
      </c>
      <c r="B173" s="466" t="s">
        <v>5156</v>
      </c>
      <c r="C173" s="462" t="s">
        <v>70</v>
      </c>
      <c r="D173" s="462">
        <v>1</v>
      </c>
      <c r="E173" s="1018"/>
      <c r="F173" s="570">
        <f>D173*E173</f>
        <v>0</v>
      </c>
    </row>
    <row r="174" spans="1:6" x14ac:dyDescent="0.25">
      <c r="A174" s="465"/>
      <c r="B174" s="466"/>
      <c r="C174" s="462"/>
      <c r="D174" s="580"/>
      <c r="E174" s="581"/>
      <c r="F174" s="581"/>
    </row>
    <row r="175" spans="1:6" x14ac:dyDescent="0.25">
      <c r="A175" s="465"/>
      <c r="B175" s="466"/>
      <c r="C175" s="462"/>
      <c r="D175" s="462"/>
      <c r="E175" s="570"/>
      <c r="F175" s="570"/>
    </row>
    <row r="176" spans="1:6" x14ac:dyDescent="0.25">
      <c r="A176" s="465"/>
      <c r="B176" s="466"/>
      <c r="C176" s="462"/>
      <c r="D176" s="462"/>
      <c r="E176" s="570"/>
      <c r="F176" s="570"/>
    </row>
    <row r="177" spans="1:6" x14ac:dyDescent="0.25">
      <c r="A177" s="465"/>
      <c r="B177" s="466"/>
      <c r="C177" s="462"/>
      <c r="D177" s="462"/>
      <c r="E177" s="463"/>
      <c r="F177" s="464"/>
    </row>
    <row r="178" spans="1:6" x14ac:dyDescent="0.25">
      <c r="A178" s="465"/>
      <c r="B178" s="466"/>
      <c r="C178" s="462"/>
      <c r="D178" s="462"/>
      <c r="E178" s="570"/>
      <c r="F178" s="570"/>
    </row>
    <row r="179" spans="1:6" x14ac:dyDescent="0.25">
      <c r="A179" s="465"/>
      <c r="B179" s="466"/>
      <c r="C179" s="462"/>
      <c r="D179" s="462"/>
      <c r="E179" s="463"/>
      <c r="F179" s="464"/>
    </row>
    <row r="180" spans="1:6" x14ac:dyDescent="0.25">
      <c r="A180" s="568"/>
      <c r="B180" s="571"/>
      <c r="C180" s="462"/>
      <c r="D180" s="462"/>
      <c r="E180" s="463"/>
      <c r="F180" s="464"/>
    </row>
    <row r="181" spans="1:6" ht="54.75" customHeight="1" x14ac:dyDescent="0.25">
      <c r="A181" s="465"/>
      <c r="B181" s="466"/>
      <c r="C181" s="462"/>
      <c r="D181" s="462"/>
      <c r="E181" s="463"/>
      <c r="F181" s="464"/>
    </row>
    <row r="182" spans="1:6" x14ac:dyDescent="0.25">
      <c r="A182" s="465"/>
      <c r="B182" s="466"/>
      <c r="C182" s="462"/>
      <c r="D182" s="462"/>
      <c r="E182" s="463"/>
      <c r="F182" s="464"/>
    </row>
    <row r="183" spans="1:6" x14ac:dyDescent="0.25">
      <c r="A183" s="465"/>
      <c r="B183" s="466"/>
      <c r="C183" s="462"/>
      <c r="D183" s="462"/>
      <c r="E183" s="463"/>
      <c r="F183" s="464"/>
    </row>
    <row r="184" spans="1:6" x14ac:dyDescent="0.25">
      <c r="A184" s="465"/>
      <c r="B184" s="466"/>
      <c r="C184" s="462"/>
      <c r="D184" s="462"/>
      <c r="E184" s="570"/>
      <c r="F184" s="570"/>
    </row>
    <row r="185" spans="1:6" x14ac:dyDescent="0.25">
      <c r="A185" s="465"/>
      <c r="B185" s="466"/>
      <c r="C185" s="462"/>
      <c r="D185" s="462"/>
      <c r="E185" s="463"/>
      <c r="F185" s="464"/>
    </row>
    <row r="186" spans="1:6" x14ac:dyDescent="0.25">
      <c r="A186" s="465"/>
      <c r="B186" s="466"/>
      <c r="C186" s="462"/>
      <c r="D186" s="462"/>
      <c r="E186" s="570"/>
      <c r="F186" s="570"/>
    </row>
    <row r="187" spans="1:6" x14ac:dyDescent="0.25">
      <c r="A187" s="465"/>
      <c r="B187" s="466"/>
      <c r="C187" s="462"/>
      <c r="D187" s="462"/>
      <c r="E187" s="463"/>
      <c r="F187" s="464"/>
    </row>
    <row r="188" spans="1:6" x14ac:dyDescent="0.25">
      <c r="A188" s="465"/>
      <c r="B188" s="466"/>
      <c r="C188" s="462"/>
      <c r="D188" s="462"/>
      <c r="E188" s="570"/>
      <c r="F188" s="570"/>
    </row>
    <row r="189" spans="1:6" x14ac:dyDescent="0.25">
      <c r="A189" s="465"/>
      <c r="B189" s="466"/>
      <c r="C189" s="462"/>
      <c r="D189" s="462"/>
      <c r="E189" s="570"/>
      <c r="F189" s="464"/>
    </row>
    <row r="190" spans="1:6" x14ac:dyDescent="0.25">
      <c r="A190" s="465"/>
      <c r="B190" s="466"/>
      <c r="C190" s="462"/>
      <c r="D190" s="462"/>
      <c r="E190" s="570"/>
      <c r="F190" s="570"/>
    </row>
    <row r="191" spans="1:6" x14ac:dyDescent="0.25">
      <c r="A191" s="465"/>
      <c r="B191" s="466"/>
      <c r="C191" s="462"/>
      <c r="D191" s="462"/>
      <c r="E191" s="570"/>
      <c r="F191" s="464"/>
    </row>
    <row r="192" spans="1:6" x14ac:dyDescent="0.25">
      <c r="A192" s="465"/>
      <c r="B192" s="466"/>
      <c r="C192" s="462"/>
      <c r="D192" s="462"/>
      <c r="E192" s="570"/>
      <c r="F192" s="570"/>
    </row>
    <row r="193" spans="1:6" x14ac:dyDescent="0.25">
      <c r="A193" s="465"/>
      <c r="B193" s="466"/>
      <c r="C193" s="462"/>
      <c r="D193" s="462"/>
      <c r="E193" s="570"/>
      <c r="F193" s="464"/>
    </row>
    <row r="194" spans="1:6" x14ac:dyDescent="0.25">
      <c r="A194" s="465"/>
      <c r="B194" s="466"/>
      <c r="C194" s="462"/>
      <c r="D194" s="462"/>
      <c r="E194" s="570"/>
      <c r="F194" s="570"/>
    </row>
    <row r="195" spans="1:6" x14ac:dyDescent="0.25">
      <c r="A195" s="465"/>
      <c r="B195" s="466"/>
      <c r="C195" s="462"/>
      <c r="D195" s="462"/>
      <c r="E195" s="570"/>
      <c r="F195" s="464"/>
    </row>
    <row r="196" spans="1:6" x14ac:dyDescent="0.25">
      <c r="A196" s="465"/>
      <c r="B196" s="466"/>
      <c r="C196" s="462"/>
      <c r="D196" s="462"/>
      <c r="E196" s="570"/>
      <c r="F196" s="570"/>
    </row>
    <row r="197" spans="1:6" x14ac:dyDescent="0.25">
      <c r="A197" s="465"/>
      <c r="B197" s="466"/>
      <c r="C197" s="462"/>
      <c r="D197" s="462"/>
      <c r="E197" s="570"/>
      <c r="F197" s="464"/>
    </row>
    <row r="198" spans="1:6" x14ac:dyDescent="0.25">
      <c r="A198" s="465"/>
      <c r="B198" s="582"/>
      <c r="C198" s="462"/>
      <c r="D198" s="462"/>
      <c r="E198" s="570"/>
      <c r="F198" s="570"/>
    </row>
    <row r="199" spans="1:6" x14ac:dyDescent="0.25">
      <c r="A199" s="465"/>
      <c r="B199" s="466"/>
      <c r="C199" s="462"/>
      <c r="D199" s="462"/>
      <c r="E199" s="570"/>
      <c r="F199" s="464"/>
    </row>
    <row r="200" spans="1:6" x14ac:dyDescent="0.25">
      <c r="A200" s="465"/>
      <c r="B200" s="466"/>
      <c r="C200" s="462"/>
      <c r="D200" s="462"/>
      <c r="E200" s="570"/>
      <c r="F200" s="570"/>
    </row>
    <row r="201" spans="1:6" x14ac:dyDescent="0.25">
      <c r="A201" s="465"/>
      <c r="B201" s="466"/>
      <c r="C201" s="462"/>
      <c r="D201" s="462"/>
      <c r="E201" s="570"/>
      <c r="F201" s="464"/>
    </row>
    <row r="202" spans="1:6" x14ac:dyDescent="0.25">
      <c r="A202" s="465"/>
      <c r="B202" s="466"/>
      <c r="C202" s="462"/>
      <c r="D202" s="462"/>
      <c r="E202" s="570"/>
      <c r="F202" s="570"/>
    </row>
    <row r="203" spans="1:6" x14ac:dyDescent="0.25">
      <c r="A203" s="465"/>
      <c r="B203" s="466"/>
      <c r="C203" s="462"/>
      <c r="D203" s="462"/>
      <c r="E203" s="570"/>
      <c r="F203" s="464"/>
    </row>
    <row r="204" spans="1:6" x14ac:dyDescent="0.25">
      <c r="A204" s="465"/>
      <c r="B204" s="466"/>
      <c r="C204" s="462"/>
      <c r="D204" s="462"/>
      <c r="E204" s="570"/>
      <c r="F204" s="570"/>
    </row>
    <row r="205" spans="1:6" x14ac:dyDescent="0.25">
      <c r="A205" s="465"/>
      <c r="B205" s="466"/>
      <c r="C205" s="462"/>
      <c r="D205" s="462"/>
      <c r="E205" s="570"/>
      <c r="F205" s="464"/>
    </row>
    <row r="206" spans="1:6" x14ac:dyDescent="0.25">
      <c r="A206" s="465"/>
      <c r="B206" s="466"/>
      <c r="C206" s="462"/>
      <c r="D206" s="462"/>
      <c r="E206" s="570"/>
      <c r="F206" s="570"/>
    </row>
    <row r="207" spans="1:6" x14ac:dyDescent="0.25">
      <c r="A207" s="465"/>
      <c r="B207" s="466"/>
      <c r="C207" s="462"/>
      <c r="D207" s="462"/>
      <c r="E207" s="570"/>
      <c r="F207" s="464"/>
    </row>
    <row r="208" spans="1:6" x14ac:dyDescent="0.25">
      <c r="A208" s="465"/>
      <c r="B208" s="466"/>
      <c r="C208" s="462"/>
      <c r="D208" s="462"/>
      <c r="E208" s="570"/>
      <c r="F208" s="570"/>
    </row>
    <row r="209" spans="1:6" x14ac:dyDescent="0.25">
      <c r="A209" s="465"/>
      <c r="B209" s="466"/>
      <c r="C209" s="462"/>
      <c r="D209" s="462"/>
      <c r="E209" s="570"/>
      <c r="F209" s="464"/>
    </row>
    <row r="210" spans="1:6" x14ac:dyDescent="0.25">
      <c r="A210" s="465"/>
      <c r="B210" s="466"/>
      <c r="C210" s="462"/>
      <c r="D210" s="462"/>
      <c r="E210" s="570"/>
      <c r="F210" s="570"/>
    </row>
    <row r="211" spans="1:6" x14ac:dyDescent="0.25">
      <c r="A211" s="465"/>
      <c r="B211" s="466"/>
      <c r="C211" s="462"/>
      <c r="D211" s="462"/>
      <c r="E211" s="570"/>
      <c r="F211" s="464"/>
    </row>
    <row r="212" spans="1:6" x14ac:dyDescent="0.25">
      <c r="A212" s="465"/>
      <c r="B212" s="466"/>
      <c r="C212" s="462"/>
      <c r="D212" s="462"/>
      <c r="E212" s="570"/>
      <c r="F212" s="570"/>
    </row>
    <row r="213" spans="1:6" x14ac:dyDescent="0.25">
      <c r="A213" s="465"/>
      <c r="B213" s="466"/>
      <c r="C213" s="462"/>
      <c r="D213" s="462"/>
      <c r="E213" s="570"/>
      <c r="F213" s="464"/>
    </row>
    <row r="214" spans="1:6" x14ac:dyDescent="0.25">
      <c r="A214" s="465"/>
      <c r="B214" s="466"/>
      <c r="C214" s="462"/>
      <c r="D214" s="462"/>
      <c r="E214" s="570"/>
      <c r="F214" s="570"/>
    </row>
    <row r="215" spans="1:6" x14ac:dyDescent="0.25">
      <c r="A215" s="465"/>
      <c r="B215" s="466"/>
      <c r="C215" s="462"/>
      <c r="D215" s="462"/>
      <c r="E215" s="570"/>
      <c r="F215" s="464"/>
    </row>
    <row r="216" spans="1:6" x14ac:dyDescent="0.25">
      <c r="A216" s="465"/>
      <c r="B216" s="466"/>
      <c r="C216" s="462"/>
      <c r="D216" s="462"/>
      <c r="E216" s="570"/>
      <c r="F216" s="570"/>
    </row>
    <row r="217" spans="1:6" x14ac:dyDescent="0.25">
      <c r="A217" s="465"/>
      <c r="B217" s="466"/>
      <c r="C217" s="462"/>
      <c r="D217" s="462"/>
      <c r="E217" s="570"/>
      <c r="F217" s="464"/>
    </row>
    <row r="218" spans="1:6" x14ac:dyDescent="0.25">
      <c r="A218" s="465"/>
      <c r="B218" s="466"/>
      <c r="C218" s="462"/>
      <c r="D218" s="462"/>
      <c r="E218" s="570"/>
      <c r="F218" s="570"/>
    </row>
    <row r="219" spans="1:6" x14ac:dyDescent="0.25">
      <c r="A219" s="465"/>
      <c r="B219" s="466"/>
      <c r="C219" s="462"/>
      <c r="D219" s="462"/>
      <c r="E219" s="570"/>
      <c r="F219" s="464"/>
    </row>
    <row r="220" spans="1:6" x14ac:dyDescent="0.25">
      <c r="A220" s="465"/>
      <c r="B220" s="466"/>
      <c r="C220" s="462"/>
      <c r="D220" s="462"/>
      <c r="E220" s="570"/>
      <c r="F220" s="570"/>
    </row>
    <row r="221" spans="1:6" x14ac:dyDescent="0.25">
      <c r="A221" s="465"/>
      <c r="B221" s="466"/>
      <c r="C221" s="462"/>
      <c r="D221" s="462"/>
      <c r="E221" s="570"/>
      <c r="F221" s="464"/>
    </row>
    <row r="222" spans="1:6" x14ac:dyDescent="0.25">
      <c r="A222" s="465"/>
      <c r="B222" s="466"/>
      <c r="C222" s="462"/>
      <c r="D222" s="462"/>
      <c r="E222" s="570"/>
      <c r="F222" s="570"/>
    </row>
    <row r="223" spans="1:6" x14ac:dyDescent="0.25">
      <c r="A223" s="465"/>
      <c r="B223" s="466"/>
      <c r="C223" s="462"/>
      <c r="D223" s="462"/>
      <c r="E223" s="463"/>
      <c r="F223" s="464"/>
    </row>
    <row r="224" spans="1:6" x14ac:dyDescent="0.25">
      <c r="A224" s="465"/>
      <c r="B224" s="466"/>
      <c r="C224" s="462"/>
      <c r="D224" s="462"/>
      <c r="E224" s="570"/>
      <c r="F224" s="570"/>
    </row>
    <row r="225" spans="1:6" x14ac:dyDescent="0.25">
      <c r="A225" s="465"/>
      <c r="B225" s="466"/>
      <c r="C225" s="462"/>
      <c r="D225" s="462"/>
      <c r="E225" s="463"/>
      <c r="F225" s="464"/>
    </row>
    <row r="226" spans="1:6" x14ac:dyDescent="0.25">
      <c r="A226" s="465"/>
      <c r="B226" s="466"/>
      <c r="C226" s="462"/>
      <c r="D226" s="462"/>
      <c r="E226" s="463"/>
      <c r="F226" s="464"/>
    </row>
    <row r="227" spans="1:6" x14ac:dyDescent="0.25">
      <c r="A227" s="465"/>
      <c r="B227" s="466"/>
      <c r="C227" s="462"/>
      <c r="D227" s="462"/>
      <c r="E227" s="463"/>
      <c r="F227" s="464"/>
    </row>
    <row r="228" spans="1:6" x14ac:dyDescent="0.25">
      <c r="A228" s="465"/>
      <c r="B228" s="466"/>
      <c r="C228" s="462"/>
      <c r="D228" s="462"/>
      <c r="E228" s="463"/>
      <c r="F228" s="464"/>
    </row>
    <row r="229" spans="1:6" x14ac:dyDescent="0.25">
      <c r="A229" s="465"/>
      <c r="B229" s="466"/>
      <c r="C229" s="462"/>
      <c r="D229" s="462"/>
      <c r="E229" s="463"/>
      <c r="F229" s="464"/>
    </row>
    <row r="230" spans="1:6" x14ac:dyDescent="0.25">
      <c r="A230" s="465"/>
      <c r="B230" s="466"/>
      <c r="C230" s="462"/>
      <c r="D230" s="462"/>
      <c r="E230" s="463"/>
      <c r="F230" s="464"/>
    </row>
    <row r="231" spans="1:6" x14ac:dyDescent="0.25">
      <c r="A231" s="465"/>
      <c r="B231" s="466"/>
      <c r="C231" s="462"/>
      <c r="D231" s="462"/>
      <c r="E231" s="463"/>
      <c r="F231" s="464"/>
    </row>
    <row r="232" spans="1:6" ht="15.75" customHeight="1" x14ac:dyDescent="0.25">
      <c r="A232" s="465"/>
      <c r="B232" s="466"/>
      <c r="C232" s="462"/>
      <c r="D232" s="462"/>
      <c r="E232" s="463"/>
      <c r="F232" s="464"/>
    </row>
    <row r="233" spans="1:6" x14ac:dyDescent="0.25">
      <c r="A233" s="465"/>
      <c r="B233" s="466"/>
      <c r="C233" s="462"/>
      <c r="D233" s="462"/>
      <c r="E233" s="463"/>
      <c r="F233" s="464"/>
    </row>
    <row r="234" spans="1:6" x14ac:dyDescent="0.25">
      <c r="A234" s="465"/>
      <c r="B234" s="466"/>
      <c r="C234" s="462"/>
      <c r="D234" s="462"/>
      <c r="E234" s="463"/>
      <c r="F234" s="464"/>
    </row>
    <row r="235" spans="1:6" x14ac:dyDescent="0.25">
      <c r="A235" s="465"/>
      <c r="B235" s="466"/>
      <c r="C235" s="462"/>
      <c r="D235" s="462"/>
      <c r="E235" s="463"/>
      <c r="F235" s="464"/>
    </row>
    <row r="236" spans="1:6" ht="13.5" customHeight="1" thickBot="1" x14ac:dyDescent="0.3">
      <c r="A236" s="465"/>
      <c r="B236" s="466"/>
      <c r="C236" s="462"/>
      <c r="D236" s="462"/>
      <c r="E236" s="463"/>
      <c r="F236" s="464"/>
    </row>
    <row r="237" spans="1:6" ht="14.4" thickBot="1" x14ac:dyDescent="0.3">
      <c r="A237" s="589"/>
      <c r="B237" s="1146" t="s">
        <v>5112</v>
      </c>
      <c r="C237" s="1146"/>
      <c r="D237" s="1146"/>
      <c r="E237" s="1146"/>
      <c r="F237" s="590">
        <f>SUM(F155:F236)</f>
        <v>0</v>
      </c>
    </row>
  </sheetData>
  <sheetProtection algorithmName="SHA-512" hashValue="XBz0PDpK3TfNLc7iWzNSESYw8o6gjzBkwMYJjg165Te4oOtiAddGmpwEn5mzDIlhG2m6iXJvBP5blqHB3OJcGQ==" saltValue="KLHZhHmsGg7IQyU5gZNJwg==" spinCount="100000" sheet="1" objects="1" scenarios="1"/>
  <mergeCells count="5">
    <mergeCell ref="B66:E66"/>
    <mergeCell ref="B151:E151"/>
    <mergeCell ref="B155:E155"/>
    <mergeCell ref="B237:E237"/>
    <mergeCell ref="B70:E70"/>
  </mergeCells>
  <pageMargins left="0.70866141732283472" right="0.70866141732283472" top="0.74803149606299213" bottom="0.74803149606299213" header="0.31496062992125984" footer="0.31496062992125984"/>
  <pageSetup paperSize="9" scale="52" fitToHeight="10" orientation="portrait" r:id="rId1"/>
  <headerFooter>
    <oddFooter>&amp;LContract
Part C2: Pricing Data
Tender No: BFIA8202/2026/RFP&amp;RC2.2
Bill of Quantities</oddFooter>
  </headerFooter>
  <rowBreaks count="2" manualBreakCount="2">
    <brk id="67" max="16383" man="1"/>
    <brk id="152" max="1638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E4AF-8374-43EC-A227-1B525BBA6B3E}">
  <dimension ref="A1:S26"/>
  <sheetViews>
    <sheetView view="pageBreakPreview" zoomScaleNormal="100" zoomScaleSheetLayoutView="100" workbookViewId="0">
      <selection activeCell="G30" sqref="G30"/>
    </sheetView>
  </sheetViews>
  <sheetFormatPr defaultColWidth="9" defaultRowHeight="13.8" x14ac:dyDescent="0.25"/>
  <cols>
    <col min="1" max="1" width="9" style="673"/>
    <col min="2" max="2" width="72.44140625" style="673" customWidth="1"/>
    <col min="3" max="3" width="21.5546875" style="673" hidden="1" customWidth="1"/>
    <col min="4" max="4" width="20.6640625" style="673" hidden="1" customWidth="1"/>
    <col min="5" max="5" width="13.33203125" style="673" bestFit="1" customWidth="1"/>
    <col min="6" max="6" width="16.33203125" style="673" bestFit="1" customWidth="1"/>
    <col min="7" max="7" width="14.6640625" style="673" bestFit="1" customWidth="1"/>
    <col min="8" max="8" width="13.33203125" style="673" customWidth="1"/>
    <col min="9" max="9" width="14.77734375" style="673" bestFit="1" customWidth="1"/>
    <col min="10" max="10" width="14.33203125" style="673" bestFit="1" customWidth="1"/>
    <col min="11" max="11" width="9" style="673" customWidth="1"/>
    <col min="12" max="12" width="16.5546875" style="673" bestFit="1" customWidth="1"/>
    <col min="13" max="13" width="14.6640625" style="673" bestFit="1" customWidth="1"/>
    <col min="14" max="14" width="9" style="673"/>
    <col min="15" max="15" width="16.5546875" style="673" bestFit="1" customWidth="1"/>
    <col min="16" max="16" width="15.33203125" style="673" bestFit="1" customWidth="1"/>
    <col min="17" max="17" width="9" style="673"/>
    <col min="18" max="18" width="16.33203125" style="673" bestFit="1" customWidth="1"/>
    <col min="19" max="19" width="14.6640625" style="673" bestFit="1" customWidth="1"/>
    <col min="20" max="16384" width="9" style="673"/>
  </cols>
  <sheetData>
    <row r="1" spans="1:19" ht="12.75" customHeight="1" x14ac:dyDescent="0.25">
      <c r="A1" s="1153" t="s">
        <v>5031</v>
      </c>
      <c r="B1" s="1154"/>
      <c r="C1" s="1019"/>
      <c r="D1" s="1019"/>
      <c r="E1" s="1155"/>
      <c r="F1" s="1155"/>
      <c r="G1" s="1156"/>
      <c r="H1" s="1071"/>
      <c r="I1" s="1071"/>
      <c r="J1" s="1071"/>
      <c r="K1" s="1071"/>
      <c r="L1" s="1071"/>
      <c r="M1" s="1071"/>
      <c r="N1" s="1071"/>
      <c r="O1" s="1071"/>
      <c r="P1" s="1071"/>
      <c r="Q1" s="1071"/>
      <c r="R1" s="1071"/>
      <c r="S1" s="1071"/>
    </row>
    <row r="2" spans="1:19" ht="14.25" customHeight="1" x14ac:dyDescent="0.25">
      <c r="A2" s="1020"/>
      <c r="B2" s="1021"/>
      <c r="E2" s="1071"/>
      <c r="F2" s="1071"/>
      <c r="G2" s="1157"/>
      <c r="H2" s="1071"/>
      <c r="I2" s="1071"/>
      <c r="J2" s="1071"/>
      <c r="K2" s="1071"/>
      <c r="L2" s="1071"/>
      <c r="M2" s="1071"/>
      <c r="N2" s="1071"/>
      <c r="O2" s="1071"/>
      <c r="P2" s="1071"/>
      <c r="Q2" s="1071"/>
      <c r="R2" s="1071"/>
      <c r="S2" s="1071"/>
    </row>
    <row r="3" spans="1:19" ht="14.25" customHeight="1" x14ac:dyDescent="0.25">
      <c r="A3" s="1147" t="str">
        <f>'C20.1'!B1</f>
        <v>ACSA - BFIA 8202/2026  
FOR: CONTRACTOR APPOINTMENT FOR THE CONSTRUCTION OF UNDERGROUND MAIN WATER LINE AND REHABILITATION OF SERVICE ROADS AT BRAM FISCHER INTERNATIONAL AIRPORT FOR A PERIOD OF 12 MONTHS</v>
      </c>
      <c r="B3" s="1071"/>
      <c r="E3" s="1071"/>
      <c r="F3" s="1071"/>
      <c r="G3" s="1157"/>
      <c r="H3" s="1071"/>
      <c r="I3" s="1071"/>
      <c r="J3" s="1071"/>
      <c r="K3" s="1071"/>
      <c r="L3" s="1071"/>
      <c r="M3" s="1071"/>
      <c r="N3" s="1071"/>
      <c r="O3" s="1071"/>
      <c r="P3" s="1071"/>
      <c r="Q3" s="1071"/>
      <c r="R3" s="1071"/>
      <c r="S3" s="1071"/>
    </row>
    <row r="4" spans="1:19" ht="14.25" customHeight="1" x14ac:dyDescent="0.25">
      <c r="A4" s="1147"/>
      <c r="B4" s="1071"/>
      <c r="E4" s="1071"/>
      <c r="F4" s="1071"/>
      <c r="G4" s="1157"/>
      <c r="H4" s="1071"/>
      <c r="I4" s="1071"/>
      <c r="J4" s="1071"/>
      <c r="K4" s="1071"/>
      <c r="L4" s="1071"/>
      <c r="M4" s="1071"/>
      <c r="N4" s="1071"/>
      <c r="O4" s="1071"/>
      <c r="P4" s="1071"/>
      <c r="Q4" s="1071"/>
      <c r="R4" s="1071"/>
      <c r="S4" s="1071"/>
    </row>
    <row r="5" spans="1:19" ht="14.25" customHeight="1" x14ac:dyDescent="0.25">
      <c r="A5" s="1147"/>
      <c r="B5" s="1071"/>
      <c r="E5" s="1071"/>
      <c r="F5" s="1071"/>
      <c r="G5" s="1157"/>
      <c r="H5" s="1071"/>
      <c r="I5" s="1071"/>
      <c r="J5" s="1071"/>
      <c r="K5" s="1071"/>
      <c r="L5" s="1071"/>
      <c r="M5" s="1071"/>
      <c r="N5" s="1071"/>
      <c r="O5" s="1071"/>
      <c r="P5" s="1071"/>
      <c r="Q5" s="1071"/>
      <c r="R5" s="1071"/>
      <c r="S5" s="1071"/>
    </row>
    <row r="6" spans="1:19" ht="14.25" customHeight="1" x14ac:dyDescent="0.25">
      <c r="A6" s="1147"/>
      <c r="B6" s="1071"/>
      <c r="E6" s="1071"/>
      <c r="F6" s="1071"/>
      <c r="G6" s="1157"/>
      <c r="H6" s="1071"/>
      <c r="I6" s="1071"/>
      <c r="J6" s="1071"/>
      <c r="K6" s="1071"/>
      <c r="L6" s="1071"/>
      <c r="M6" s="1071"/>
      <c r="N6" s="1071"/>
      <c r="O6" s="1071"/>
      <c r="P6" s="1071"/>
      <c r="Q6" s="1071"/>
      <c r="R6" s="1071"/>
      <c r="S6" s="1071"/>
    </row>
    <row r="7" spans="1:19" ht="14.25" customHeight="1" x14ac:dyDescent="0.25">
      <c r="A7" s="1147"/>
      <c r="B7" s="1071"/>
      <c r="E7" s="1071"/>
      <c r="F7" s="1071"/>
      <c r="G7" s="1157"/>
      <c r="H7" s="1071"/>
      <c r="I7" s="1071"/>
      <c r="J7" s="1071"/>
      <c r="K7" s="1071"/>
      <c r="L7" s="1071"/>
      <c r="M7" s="1071"/>
      <c r="N7" s="1071"/>
      <c r="O7" s="1071"/>
      <c r="P7" s="1071"/>
      <c r="Q7" s="1071"/>
      <c r="R7" s="1071"/>
      <c r="S7" s="1071"/>
    </row>
    <row r="8" spans="1:19" ht="14.25" customHeight="1" thickBot="1" x14ac:dyDescent="0.3">
      <c r="A8" s="1148"/>
      <c r="B8" s="1149"/>
      <c r="C8" s="1022"/>
      <c r="D8" s="1022"/>
      <c r="E8" s="1158"/>
      <c r="F8" s="1158"/>
      <c r="G8" s="1159"/>
      <c r="H8" s="1071"/>
      <c r="I8" s="1071"/>
      <c r="J8" s="1071"/>
      <c r="K8" s="1071"/>
      <c r="L8" s="1071"/>
      <c r="M8" s="1071"/>
      <c r="N8" s="1071"/>
      <c r="O8" s="1071"/>
      <c r="P8" s="1071"/>
      <c r="Q8" s="1071"/>
      <c r="R8" s="1071"/>
      <c r="S8" s="1071"/>
    </row>
    <row r="9" spans="1:19" x14ac:dyDescent="0.25">
      <c r="A9" s="1023"/>
      <c r="B9" s="1024"/>
      <c r="C9" s="1019"/>
      <c r="D9" s="1019"/>
      <c r="E9" s="1025"/>
      <c r="F9" s="1019"/>
      <c r="G9" s="1026"/>
    </row>
    <row r="10" spans="1:19" x14ac:dyDescent="0.25">
      <c r="A10" s="1020"/>
      <c r="B10" s="1027" t="s">
        <v>5036</v>
      </c>
      <c r="C10" s="1028"/>
      <c r="D10" s="1029"/>
      <c r="E10" s="1030"/>
      <c r="F10" s="1031">
        <f>+'BOQ - Domestic &amp; Fire Water'!F237</f>
        <v>0</v>
      </c>
      <c r="G10" s="1032"/>
      <c r="H10" s="1029"/>
      <c r="I10" s="1028"/>
      <c r="J10" s="1029"/>
      <c r="L10" s="1028"/>
      <c r="M10" s="1029"/>
      <c r="O10" s="1028"/>
      <c r="P10" s="1029"/>
      <c r="R10" s="1028"/>
      <c r="S10" s="1029"/>
    </row>
    <row r="11" spans="1:19" x14ac:dyDescent="0.25">
      <c r="A11" s="1020"/>
      <c r="B11" s="1033"/>
      <c r="C11" s="1028"/>
      <c r="D11" s="1029"/>
      <c r="E11" s="1030"/>
      <c r="F11" s="1028"/>
      <c r="G11" s="1032"/>
      <c r="H11" s="1029"/>
      <c r="I11" s="1028"/>
      <c r="J11" s="1029"/>
      <c r="L11" s="1028"/>
      <c r="M11" s="1029"/>
      <c r="O11" s="1028"/>
      <c r="P11" s="1029"/>
      <c r="R11" s="1028"/>
      <c r="S11" s="1029"/>
    </row>
    <row r="12" spans="1:19" hidden="1" x14ac:dyDescent="0.25">
      <c r="A12" s="1020"/>
      <c r="B12" s="1033" t="s">
        <v>4995</v>
      </c>
      <c r="C12" s="1028"/>
      <c r="D12" s="1029"/>
      <c r="E12" s="1030"/>
      <c r="F12" s="1028"/>
      <c r="G12" s="1032"/>
      <c r="H12" s="1034" t="s">
        <v>5017</v>
      </c>
      <c r="I12" s="1028"/>
      <c r="J12" s="1029"/>
      <c r="L12" s="1028"/>
      <c r="M12" s="1029"/>
      <c r="O12" s="1028"/>
      <c r="P12" s="1029"/>
      <c r="R12" s="1028"/>
      <c r="S12" s="1029"/>
    </row>
    <row r="13" spans="1:19" hidden="1" x14ac:dyDescent="0.25">
      <c r="A13" s="1020"/>
      <c r="B13" s="914"/>
      <c r="E13" s="1030"/>
      <c r="G13" s="1035"/>
    </row>
    <row r="14" spans="1:19" ht="14.4" thickBot="1" x14ac:dyDescent="0.3">
      <c r="A14" s="1036"/>
      <c r="B14" s="1037"/>
      <c r="C14" s="1022"/>
      <c r="D14" s="1022"/>
      <c r="E14" s="1038"/>
      <c r="F14" s="1022"/>
      <c r="G14" s="1039"/>
    </row>
    <row r="15" spans="1:19" ht="30.6" customHeight="1" thickBot="1" x14ac:dyDescent="0.3">
      <c r="A15" s="1040"/>
      <c r="B15" s="1041" t="s">
        <v>5033</v>
      </c>
      <c r="C15" s="1042" t="e">
        <f>#REF!+#REF!</f>
        <v>#REF!</v>
      </c>
      <c r="D15" s="1043"/>
      <c r="E15" s="1150">
        <f>+F10</f>
        <v>0</v>
      </c>
      <c r="F15" s="1151"/>
      <c r="G15" s="1152"/>
      <c r="I15" s="1028"/>
      <c r="J15" s="1044"/>
      <c r="L15" s="1028"/>
      <c r="O15" s="1028"/>
      <c r="R15" s="1028"/>
    </row>
    <row r="16" spans="1:19" x14ac:dyDescent="0.25">
      <c r="B16" s="375"/>
    </row>
    <row r="17" spans="2:18" x14ac:dyDescent="0.25">
      <c r="B17" s="375"/>
      <c r="O17" s="1029"/>
      <c r="R17" s="1029"/>
    </row>
    <row r="18" spans="2:18" x14ac:dyDescent="0.25">
      <c r="B18" s="375"/>
      <c r="F18" s="1029"/>
      <c r="I18" s="1029"/>
      <c r="L18" s="1029"/>
      <c r="O18" s="1029"/>
      <c r="R18" s="1029"/>
    </row>
    <row r="19" spans="2:18" x14ac:dyDescent="0.25">
      <c r="B19" s="375"/>
      <c r="F19" s="1029"/>
      <c r="I19" s="1029"/>
      <c r="L19" s="1029"/>
      <c r="O19" s="1029"/>
      <c r="R19" s="1029"/>
    </row>
    <row r="20" spans="2:18" x14ac:dyDescent="0.25">
      <c r="B20" s="375"/>
      <c r="C20" s="1029"/>
    </row>
    <row r="21" spans="2:18" x14ac:dyDescent="0.25">
      <c r="B21" s="375"/>
    </row>
    <row r="22" spans="2:18" x14ac:dyDescent="0.25">
      <c r="B22" s="375"/>
    </row>
    <row r="23" spans="2:18" x14ac:dyDescent="0.25">
      <c r="B23" s="375"/>
      <c r="F23" s="1044"/>
      <c r="I23" s="1044"/>
      <c r="L23" s="1044"/>
      <c r="O23" s="1044"/>
      <c r="R23" s="1044"/>
    </row>
    <row r="24" spans="2:18" x14ac:dyDescent="0.25">
      <c r="B24" s="375"/>
    </row>
    <row r="25" spans="2:18" x14ac:dyDescent="0.25">
      <c r="F25" s="1029"/>
      <c r="I25" s="1029"/>
      <c r="L25" s="1029"/>
      <c r="O25" s="1029"/>
      <c r="R25" s="1029"/>
    </row>
    <row r="26" spans="2:18" x14ac:dyDescent="0.25">
      <c r="F26" s="1029"/>
      <c r="I26" s="1029"/>
      <c r="L26" s="1029"/>
      <c r="O26" s="1029"/>
      <c r="R26" s="1029"/>
    </row>
  </sheetData>
  <sheetProtection algorithmName="SHA-512" hashValue="NY/SoPMrkvCXHdHKtNRHHuGwG2iZCazTd2lpAJkxmPlh4V6S/Lr6A03tK63aoNWXAM67/GkLbmO6s7ykNZJimw==" saltValue="6OFfrQYp03N0kvTucxURrA==" spinCount="100000" sheet="1" objects="1" scenarios="1"/>
  <mergeCells count="9">
    <mergeCell ref="N1:P8"/>
    <mergeCell ref="Q1:S8"/>
    <mergeCell ref="A3:B7"/>
    <mergeCell ref="A8:B8"/>
    <mergeCell ref="E15:G15"/>
    <mergeCell ref="A1:B1"/>
    <mergeCell ref="E1:G8"/>
    <mergeCell ref="H1:J8"/>
    <mergeCell ref="K1:M8"/>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rowBreaks count="1" manualBreakCount="1">
    <brk id="16" max="5"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F026-3597-4CE3-8291-50B2274E182D}">
  <dimension ref="B20:I20"/>
  <sheetViews>
    <sheetView view="pageBreakPreview" topLeftCell="A7" zoomScale="60" zoomScaleNormal="100" workbookViewId="0">
      <selection activeCell="G30" sqref="G30"/>
    </sheetView>
  </sheetViews>
  <sheetFormatPr defaultRowHeight="13.2" x14ac:dyDescent="0.25"/>
  <sheetData>
    <row r="20" spans="2:9" ht="126" customHeight="1" x14ac:dyDescent="0.55000000000000004">
      <c r="B20" s="1075" t="s">
        <v>5037</v>
      </c>
      <c r="C20" s="1075"/>
      <c r="D20" s="1075"/>
      <c r="E20" s="1075"/>
      <c r="F20" s="1075"/>
      <c r="G20" s="1075"/>
      <c r="H20" s="1075"/>
      <c r="I20" s="1075"/>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C467-B6C2-4088-B0BD-101D7C22DB5B}">
  <dimension ref="A1:S50"/>
  <sheetViews>
    <sheetView view="pageBreakPreview" topLeftCell="A21" zoomScaleNormal="100" zoomScaleSheetLayoutView="100" workbookViewId="0">
      <selection activeCell="J45" sqref="J45"/>
    </sheetView>
  </sheetViews>
  <sheetFormatPr defaultColWidth="9" defaultRowHeight="13.8" x14ac:dyDescent="0.25"/>
  <cols>
    <col min="1" max="1" width="9" style="673"/>
    <col min="2" max="2" width="72.44140625" style="673" customWidth="1"/>
    <col min="3" max="3" width="21.5546875" style="673" hidden="1" customWidth="1"/>
    <col min="4" max="4" width="20.6640625" style="673" hidden="1" customWidth="1"/>
    <col min="5" max="5" width="13.33203125" style="673" bestFit="1" customWidth="1"/>
    <col min="6" max="6" width="16.33203125" style="673" bestFit="1" customWidth="1"/>
    <col min="7" max="7" width="14.6640625" style="673" bestFit="1" customWidth="1"/>
    <col min="8" max="8" width="17.44140625" style="673" bestFit="1" customWidth="1"/>
    <col min="9" max="9" width="14.77734375" style="673" bestFit="1" customWidth="1"/>
    <col min="10" max="10" width="14.33203125" style="673" bestFit="1" customWidth="1"/>
    <col min="11" max="11" width="9" style="673" customWidth="1"/>
    <col min="12" max="12" width="16.5546875" style="673" bestFit="1" customWidth="1"/>
    <col min="13" max="13" width="14.6640625" style="673" bestFit="1" customWidth="1"/>
    <col min="14" max="14" width="9" style="673"/>
    <col min="15" max="15" width="16.5546875" style="673" bestFit="1" customWidth="1"/>
    <col min="16" max="16" width="15.33203125" style="673" bestFit="1" customWidth="1"/>
    <col min="17" max="17" width="9" style="673"/>
    <col min="18" max="18" width="16.33203125" style="673" bestFit="1" customWidth="1"/>
    <col min="19" max="19" width="14.6640625" style="673" bestFit="1" customWidth="1"/>
    <col min="20" max="16384" width="9" style="673"/>
  </cols>
  <sheetData>
    <row r="1" spans="1:19" ht="12.75" customHeight="1" x14ac:dyDescent="0.25">
      <c r="A1" s="1153" t="s">
        <v>5038</v>
      </c>
      <c r="B1" s="1154"/>
      <c r="C1" s="1019"/>
      <c r="D1" s="1019"/>
      <c r="E1" s="1155"/>
      <c r="F1" s="1155"/>
      <c r="G1" s="1156"/>
      <c r="H1" s="1071"/>
      <c r="I1" s="1071"/>
      <c r="J1" s="1071"/>
      <c r="K1" s="1071"/>
      <c r="L1" s="1071"/>
      <c r="M1" s="1071"/>
      <c r="N1" s="1071"/>
      <c r="O1" s="1071"/>
      <c r="P1" s="1071"/>
      <c r="Q1" s="1071"/>
      <c r="R1" s="1071"/>
      <c r="S1" s="1071"/>
    </row>
    <row r="2" spans="1:19" ht="14.25" customHeight="1" x14ac:dyDescent="0.25">
      <c r="A2" s="1020"/>
      <c r="B2" s="1021"/>
      <c r="E2" s="1071"/>
      <c r="F2" s="1071"/>
      <c r="G2" s="1157"/>
      <c r="H2" s="1071"/>
      <c r="I2" s="1071"/>
      <c r="J2" s="1071"/>
      <c r="K2" s="1071"/>
      <c r="L2" s="1071"/>
      <c r="M2" s="1071"/>
      <c r="N2" s="1071"/>
      <c r="O2" s="1071"/>
      <c r="P2" s="1071"/>
      <c r="Q2" s="1071"/>
      <c r="R2" s="1071"/>
      <c r="S2" s="1071"/>
    </row>
    <row r="3" spans="1:19" ht="14.25" customHeight="1" x14ac:dyDescent="0.25">
      <c r="A3" s="1147" t="str">
        <f>'C20.1'!B1</f>
        <v>ACSA - BFIA 8202/2026  
FOR: CONTRACTOR APPOINTMENT FOR THE CONSTRUCTION OF UNDERGROUND MAIN WATER LINE AND REHABILITATION OF SERVICE ROADS AT BRAM FISCHER INTERNATIONAL AIRPORT FOR A PERIOD OF 12 MONTHS</v>
      </c>
      <c r="B3" s="1071"/>
      <c r="E3" s="1071"/>
      <c r="F3" s="1071"/>
      <c r="G3" s="1157"/>
      <c r="H3" s="1071"/>
      <c r="I3" s="1071"/>
      <c r="J3" s="1071"/>
      <c r="K3" s="1071"/>
      <c r="L3" s="1071"/>
      <c r="M3" s="1071"/>
      <c r="N3" s="1071"/>
      <c r="O3" s="1071"/>
      <c r="P3" s="1071"/>
      <c r="Q3" s="1071"/>
      <c r="R3" s="1071"/>
      <c r="S3" s="1071"/>
    </row>
    <row r="4" spans="1:19" ht="14.25" customHeight="1" x14ac:dyDescent="0.25">
      <c r="A4" s="1147"/>
      <c r="B4" s="1071"/>
      <c r="E4" s="1071"/>
      <c r="F4" s="1071"/>
      <c r="G4" s="1157"/>
      <c r="H4" s="1071"/>
      <c r="I4" s="1071"/>
      <c r="J4" s="1071"/>
      <c r="K4" s="1071"/>
      <c r="L4" s="1071"/>
      <c r="M4" s="1071"/>
      <c r="N4" s="1071"/>
      <c r="O4" s="1071"/>
      <c r="P4" s="1071"/>
      <c r="Q4" s="1071"/>
      <c r="R4" s="1071"/>
      <c r="S4" s="1071"/>
    </row>
    <row r="5" spans="1:19" ht="14.25" customHeight="1" x14ac:dyDescent="0.25">
      <c r="A5" s="1147"/>
      <c r="B5" s="1071"/>
      <c r="E5" s="1071"/>
      <c r="F5" s="1071"/>
      <c r="G5" s="1157"/>
      <c r="H5" s="1071"/>
      <c r="I5" s="1071"/>
      <c r="J5" s="1071"/>
      <c r="K5" s="1071"/>
      <c r="L5" s="1071"/>
      <c r="M5" s="1071"/>
      <c r="N5" s="1071"/>
      <c r="O5" s="1071"/>
      <c r="P5" s="1071"/>
      <c r="Q5" s="1071"/>
      <c r="R5" s="1071"/>
      <c r="S5" s="1071"/>
    </row>
    <row r="6" spans="1:19" ht="14.25" customHeight="1" x14ac:dyDescent="0.25">
      <c r="A6" s="1147"/>
      <c r="B6" s="1071"/>
      <c r="E6" s="1071"/>
      <c r="F6" s="1071"/>
      <c r="G6" s="1157"/>
      <c r="H6" s="1071"/>
      <c r="I6" s="1071"/>
      <c r="J6" s="1071"/>
      <c r="K6" s="1071"/>
      <c r="L6" s="1071"/>
      <c r="M6" s="1071"/>
      <c r="N6" s="1071"/>
      <c r="O6" s="1071"/>
      <c r="P6" s="1071"/>
      <c r="Q6" s="1071"/>
      <c r="R6" s="1071"/>
      <c r="S6" s="1071"/>
    </row>
    <row r="7" spans="1:19" ht="14.25" customHeight="1" x14ac:dyDescent="0.25">
      <c r="A7" s="1147"/>
      <c r="B7" s="1071"/>
      <c r="E7" s="1071"/>
      <c r="F7" s="1071"/>
      <c r="G7" s="1157"/>
      <c r="H7" s="1071"/>
      <c r="I7" s="1071"/>
      <c r="J7" s="1071"/>
      <c r="K7" s="1071"/>
      <c r="L7" s="1071"/>
      <c r="M7" s="1071"/>
      <c r="N7" s="1071"/>
      <c r="O7" s="1071"/>
      <c r="P7" s="1071"/>
      <c r="Q7" s="1071"/>
      <c r="R7" s="1071"/>
      <c r="S7" s="1071"/>
    </row>
    <row r="8" spans="1:19" ht="14.25" customHeight="1" thickBot="1" x14ac:dyDescent="0.3">
      <c r="A8" s="1148"/>
      <c r="B8" s="1149"/>
      <c r="C8" s="1022"/>
      <c r="D8" s="1022"/>
      <c r="E8" s="1158"/>
      <c r="F8" s="1158"/>
      <c r="G8" s="1159"/>
      <c r="H8" s="1071"/>
      <c r="I8" s="1071"/>
      <c r="J8" s="1071"/>
      <c r="K8" s="1071"/>
      <c r="L8" s="1071"/>
      <c r="M8" s="1071"/>
      <c r="N8" s="1071"/>
      <c r="O8" s="1071"/>
      <c r="P8" s="1071"/>
      <c r="Q8" s="1071"/>
      <c r="R8" s="1071"/>
      <c r="S8" s="1071"/>
    </row>
    <row r="9" spans="1:19" ht="22.2" thickBot="1" x14ac:dyDescent="0.3">
      <c r="A9" s="1045"/>
      <c r="B9" s="1046" t="s">
        <v>5039</v>
      </c>
      <c r="C9" s="1043"/>
      <c r="D9" s="1043"/>
      <c r="E9" s="1047"/>
      <c r="F9" s="1043"/>
      <c r="G9" s="1048"/>
    </row>
    <row r="10" spans="1:19" x14ac:dyDescent="0.25">
      <c r="A10" s="1023"/>
      <c r="B10" s="1024"/>
      <c r="C10" s="1019"/>
      <c r="D10" s="1019"/>
      <c r="E10" s="1025"/>
      <c r="F10" s="1019"/>
      <c r="G10" s="1026"/>
    </row>
    <row r="11" spans="1:19" x14ac:dyDescent="0.25">
      <c r="A11" s="1164" t="s">
        <v>5040</v>
      </c>
      <c r="B11" s="1165"/>
      <c r="E11" s="1030"/>
      <c r="G11" s="1035"/>
    </row>
    <row r="12" spans="1:19" x14ac:dyDescent="0.25">
      <c r="A12" s="1049"/>
      <c r="B12" s="1050" t="s">
        <v>5034</v>
      </c>
      <c r="C12" s="877">
        <f>'C1.2'!H67</f>
        <v>1804992.5</v>
      </c>
      <c r="E12" s="1030"/>
      <c r="F12" s="877">
        <f>+'Summary of Pricing'!E135</f>
        <v>5714000</v>
      </c>
      <c r="G12" s="1035"/>
      <c r="I12" s="877"/>
      <c r="L12" s="877"/>
      <c r="O12" s="877"/>
      <c r="R12" s="877"/>
    </row>
    <row r="13" spans="1:19" x14ac:dyDescent="0.25">
      <c r="A13" s="1049"/>
      <c r="B13" s="1050"/>
      <c r="C13" s="877"/>
      <c r="E13" s="1030"/>
      <c r="F13" s="877"/>
      <c r="G13" s="1035"/>
      <c r="I13" s="877"/>
      <c r="L13" s="877"/>
      <c r="O13" s="877"/>
      <c r="R13" s="877"/>
    </row>
    <row r="14" spans="1:19" x14ac:dyDescent="0.25">
      <c r="A14" s="1160" t="s">
        <v>5041</v>
      </c>
      <c r="B14" s="1161"/>
      <c r="C14" s="877"/>
      <c r="E14" s="1030"/>
      <c r="F14" s="877"/>
      <c r="G14" s="1035"/>
      <c r="I14" s="877"/>
      <c r="L14" s="877"/>
      <c r="O14" s="877"/>
      <c r="R14" s="877"/>
    </row>
    <row r="15" spans="1:19" x14ac:dyDescent="0.25">
      <c r="A15" s="1049"/>
      <c r="B15" s="1050" t="s">
        <v>5035</v>
      </c>
      <c r="C15" s="1051">
        <f>'C20.1'!I38</f>
        <v>2300000</v>
      </c>
      <c r="D15" s="1029">
        <f>SUM(C15)</f>
        <v>2300000</v>
      </c>
      <c r="E15" s="1030"/>
      <c r="F15" s="1051">
        <f>+'Summary of Pricing (2)'!E15</f>
        <v>0</v>
      </c>
      <c r="G15" s="1032"/>
      <c r="H15" s="1029"/>
      <c r="I15" s="877"/>
      <c r="J15" s="1029"/>
      <c r="L15" s="877"/>
      <c r="M15" s="1029"/>
      <c r="O15" s="877"/>
      <c r="P15" s="1029"/>
      <c r="R15" s="877"/>
      <c r="S15" s="1029"/>
    </row>
    <row r="16" spans="1:19" x14ac:dyDescent="0.25">
      <c r="A16" s="1049"/>
      <c r="B16" s="1052"/>
      <c r="C16" s="877"/>
      <c r="E16" s="1030"/>
      <c r="F16" s="877"/>
      <c r="G16" s="1035"/>
      <c r="I16" s="877"/>
      <c r="L16" s="877"/>
      <c r="O16" s="877"/>
      <c r="R16" s="877"/>
    </row>
    <row r="17" spans="1:19" ht="24" hidden="1" customHeight="1" x14ac:dyDescent="0.25">
      <c r="A17" s="1162" t="s">
        <v>4635</v>
      </c>
      <c r="B17" s="1163"/>
      <c r="C17" s="877">
        <f>SUM(C12:C16)</f>
        <v>4104992.5</v>
      </c>
      <c r="E17" s="1030"/>
      <c r="F17" s="877">
        <f>SUM(F12:F16)</f>
        <v>5714000</v>
      </c>
      <c r="G17" s="1035"/>
      <c r="I17" s="877"/>
      <c r="L17" s="877"/>
      <c r="O17" s="877"/>
      <c r="R17" s="877"/>
    </row>
    <row r="18" spans="1:19" hidden="1" x14ac:dyDescent="0.25">
      <c r="A18" s="1049" t="s">
        <v>4636</v>
      </c>
      <c r="B18" s="1052" t="s">
        <v>4511</v>
      </c>
      <c r="C18" s="1051">
        <f>'Sect D - D1000'!H85</f>
        <v>0</v>
      </c>
      <c r="D18" s="1053">
        <f>SUM(C18)</f>
        <v>0</v>
      </c>
      <c r="E18" s="1030"/>
      <c r="F18" s="1051">
        <f>'Sect D - D1000'!K85</f>
        <v>0</v>
      </c>
      <c r="G18" s="1054"/>
      <c r="H18" s="1029"/>
      <c r="I18" s="877"/>
      <c r="J18" s="1029"/>
      <c r="L18" s="877"/>
      <c r="M18" s="1029"/>
      <c r="O18" s="877"/>
      <c r="P18" s="1029"/>
      <c r="R18" s="877"/>
      <c r="S18" s="1029"/>
    </row>
    <row r="19" spans="1:19" hidden="1" x14ac:dyDescent="0.25">
      <c r="A19" s="1049"/>
      <c r="B19" s="1052"/>
      <c r="C19" s="877"/>
      <c r="E19" s="1030"/>
      <c r="F19" s="877"/>
      <c r="G19" s="1035"/>
      <c r="I19" s="877"/>
      <c r="L19" s="877"/>
      <c r="O19" s="877"/>
      <c r="R19" s="877"/>
    </row>
    <row r="20" spans="1:19" hidden="1" x14ac:dyDescent="0.25">
      <c r="A20" s="1020"/>
      <c r="B20" s="914"/>
      <c r="E20" s="1030"/>
      <c r="G20" s="1035"/>
    </row>
    <row r="21" spans="1:19" x14ac:dyDescent="0.25">
      <c r="A21" s="1020"/>
      <c r="B21" s="1055" t="s">
        <v>5019</v>
      </c>
      <c r="C21" s="1028" t="e">
        <f>SUM(#REF!+#REF!+#REF!+#REF!+#REF!+#REF!+#REF!+#REF!+#REF!+#REF!+#REF!+#REF!+#REF!+#REF!+D15+D18)</f>
        <v>#REF!</v>
      </c>
      <c r="D21" s="1029"/>
      <c r="E21" s="1030"/>
      <c r="F21" s="1028">
        <f>+F12+F15</f>
        <v>5714000</v>
      </c>
      <c r="G21" s="1032"/>
      <c r="H21" s="1034"/>
      <c r="I21" s="1028"/>
      <c r="J21" s="1029"/>
      <c r="L21" s="1028"/>
      <c r="M21" s="1029"/>
      <c r="O21" s="1028"/>
      <c r="P21" s="1029"/>
      <c r="R21" s="1028"/>
      <c r="S21" s="1029"/>
    </row>
    <row r="22" spans="1:19" x14ac:dyDescent="0.25">
      <c r="A22" s="1020"/>
      <c r="B22" s="1033"/>
      <c r="C22" s="1028"/>
      <c r="D22" s="1029"/>
      <c r="E22" s="1030"/>
      <c r="F22" s="1028"/>
      <c r="G22" s="1032"/>
      <c r="H22" s="1029"/>
      <c r="I22" s="1028"/>
      <c r="J22" s="1029"/>
      <c r="L22" s="1028"/>
      <c r="M22" s="1029"/>
      <c r="O22" s="1028"/>
      <c r="P22" s="1029"/>
      <c r="R22" s="1028"/>
      <c r="S22" s="1029"/>
    </row>
    <row r="23" spans="1:19" hidden="1" x14ac:dyDescent="0.25">
      <c r="A23" s="1020"/>
      <c r="B23" s="1033" t="s">
        <v>4995</v>
      </c>
      <c r="C23" s="1028"/>
      <c r="D23" s="1029"/>
      <c r="E23" s="1030"/>
      <c r="F23" s="1028"/>
      <c r="G23" s="1032"/>
      <c r="H23" s="1034"/>
      <c r="I23" s="1028"/>
      <c r="J23" s="1029"/>
      <c r="L23" s="1028"/>
      <c r="M23" s="1029"/>
      <c r="O23" s="1028"/>
      <c r="P23" s="1029"/>
      <c r="R23" s="1028"/>
      <c r="S23" s="1029"/>
    </row>
    <row r="24" spans="1:19" hidden="1" x14ac:dyDescent="0.25">
      <c r="A24" s="1020"/>
      <c r="B24" s="914"/>
      <c r="E24" s="1030"/>
      <c r="G24" s="1035"/>
    </row>
    <row r="25" spans="1:19" ht="26.4" x14ac:dyDescent="0.25">
      <c r="A25" s="1020"/>
      <c r="B25" s="1056" t="s">
        <v>5027</v>
      </c>
      <c r="C25" s="1028" t="e">
        <f>SUM(#REF!+#REF!+#REF!+#REF!+#REF!+#REF!+#REF!+#REF!+#REF!+#REF!+#REF!+#REF!+#REF!+D16+D19+D22)</f>
        <v>#REF!</v>
      </c>
      <c r="D25" s="1029"/>
      <c r="E25" s="1030"/>
      <c r="F25" s="1057">
        <f>+F21</f>
        <v>5714000</v>
      </c>
      <c r="G25" s="1035"/>
      <c r="I25" s="1044"/>
    </row>
    <row r="26" spans="1:19" x14ac:dyDescent="0.25">
      <c r="A26" s="1020"/>
      <c r="B26" s="1027" t="s">
        <v>5020</v>
      </c>
      <c r="C26" s="1028"/>
      <c r="D26" s="1029"/>
      <c r="E26" s="1030"/>
      <c r="F26" s="1028">
        <v>500000</v>
      </c>
      <c r="G26" s="1035"/>
    </row>
    <row r="27" spans="1:19" x14ac:dyDescent="0.25">
      <c r="A27" s="1020"/>
      <c r="B27" s="1027" t="s">
        <v>5026</v>
      </c>
      <c r="C27" s="1028"/>
      <c r="D27" s="1029"/>
      <c r="E27" s="1058">
        <v>2.5000000000000001E-3</v>
      </c>
      <c r="F27" s="1059">
        <f>F25*0.25%</f>
        <v>14285</v>
      </c>
      <c r="G27" s="1035"/>
      <c r="H27" s="235"/>
    </row>
    <row r="28" spans="1:19" x14ac:dyDescent="0.25">
      <c r="A28" s="1020"/>
      <c r="B28" s="1027" t="s">
        <v>5262</v>
      </c>
      <c r="C28" s="1028"/>
      <c r="D28" s="1029"/>
      <c r="E28" s="1060"/>
      <c r="F28" s="1059">
        <f>20000*12</f>
        <v>240000</v>
      </c>
      <c r="G28" s="1035"/>
    </row>
    <row r="29" spans="1:19" x14ac:dyDescent="0.25">
      <c r="A29" s="1020"/>
      <c r="B29" s="1027" t="s">
        <v>5263</v>
      </c>
      <c r="C29" s="1028"/>
      <c r="D29" s="1029"/>
      <c r="E29" s="1060"/>
      <c r="F29" s="1061">
        <f>500*50*12</f>
        <v>300000</v>
      </c>
      <c r="G29" s="1035"/>
    </row>
    <row r="30" spans="1:19" x14ac:dyDescent="0.25">
      <c r="A30" s="1020"/>
      <c r="B30" s="1055" t="s">
        <v>5025</v>
      </c>
      <c r="C30" s="1028"/>
      <c r="D30" s="1029"/>
      <c r="E30" s="1030"/>
      <c r="F30" s="1062">
        <f>F25+F26+F27+F28+F29</f>
        <v>6768285</v>
      </c>
      <c r="G30" s="1035"/>
    </row>
    <row r="31" spans="1:19" x14ac:dyDescent="0.25">
      <c r="A31" s="1020"/>
      <c r="B31" s="1027" t="s">
        <v>5021</v>
      </c>
      <c r="C31" s="1028"/>
      <c r="D31" s="1029"/>
      <c r="E31" s="1060">
        <v>0.1</v>
      </c>
      <c r="F31" s="1028">
        <f>+F30*0.1</f>
        <v>676828.5</v>
      </c>
      <c r="G31" s="1035"/>
    </row>
    <row r="32" spans="1:19" x14ac:dyDescent="0.25">
      <c r="A32" s="1020"/>
      <c r="B32" s="1055" t="s">
        <v>5024</v>
      </c>
      <c r="C32" s="1028"/>
      <c r="D32" s="1029"/>
      <c r="E32" s="1030"/>
      <c r="F32" s="1057">
        <f>F30+F31</f>
        <v>7445113.5</v>
      </c>
      <c r="G32" s="1035"/>
    </row>
    <row r="33" spans="1:19" x14ac:dyDescent="0.25">
      <c r="A33" s="1020"/>
      <c r="B33" s="1027" t="s">
        <v>5022</v>
      </c>
      <c r="C33" s="1028"/>
      <c r="D33" s="1029"/>
      <c r="E33" s="1058">
        <v>6.5000000000000002E-2</v>
      </c>
      <c r="F33" s="1028">
        <f>+F32*6.5/100</f>
        <v>483932.3775</v>
      </c>
      <c r="G33" s="1035"/>
      <c r="H33" s="1063"/>
    </row>
    <row r="34" spans="1:19" x14ac:dyDescent="0.25">
      <c r="A34" s="1020"/>
      <c r="B34" s="1055" t="s">
        <v>5023</v>
      </c>
      <c r="C34" s="1028"/>
      <c r="D34" s="1029"/>
      <c r="E34" s="1030"/>
      <c r="F34" s="1057">
        <f>F32+F33</f>
        <v>7929045.8775000004</v>
      </c>
      <c r="G34" s="1035"/>
    </row>
    <row r="35" spans="1:19" x14ac:dyDescent="0.25">
      <c r="A35" s="1020"/>
      <c r="B35" s="914"/>
      <c r="E35" s="1030"/>
      <c r="G35" s="1035"/>
    </row>
    <row r="36" spans="1:19" x14ac:dyDescent="0.25">
      <c r="A36" s="1020"/>
      <c r="B36" s="1033" t="s">
        <v>4638</v>
      </c>
      <c r="E36" s="1030"/>
      <c r="G36" s="1035"/>
    </row>
    <row r="37" spans="1:19" x14ac:dyDescent="0.25">
      <c r="A37" s="1020"/>
      <c r="B37" s="914" t="s">
        <v>4639</v>
      </c>
      <c r="C37" s="1028" t="e">
        <f>C21*0.15</f>
        <v>#REF!</v>
      </c>
      <c r="D37" s="375"/>
      <c r="E37" s="1030"/>
      <c r="F37" s="1031">
        <f>F34*0.15</f>
        <v>1189356.8816249999</v>
      </c>
      <c r="G37" s="1064"/>
      <c r="H37" s="375"/>
      <c r="I37" s="1028"/>
      <c r="J37" s="375"/>
      <c r="L37" s="1028"/>
      <c r="M37" s="375"/>
      <c r="O37" s="1028"/>
      <c r="P37" s="375"/>
      <c r="R37" s="1028"/>
      <c r="S37" s="375"/>
    </row>
    <row r="38" spans="1:19" ht="14.4" thickBot="1" x14ac:dyDescent="0.3">
      <c r="A38" s="1036"/>
      <c r="B38" s="1037"/>
      <c r="C38" s="1022"/>
      <c r="D38" s="1022"/>
      <c r="E38" s="1038"/>
      <c r="F38" s="1022"/>
      <c r="G38" s="1039"/>
    </row>
    <row r="39" spans="1:19" ht="30.6" customHeight="1" thickBot="1" x14ac:dyDescent="0.3">
      <c r="A39" s="1040"/>
      <c r="B39" s="1041" t="s">
        <v>4640</v>
      </c>
      <c r="C39" s="1042" t="e">
        <f>C21+C37</f>
        <v>#REF!</v>
      </c>
      <c r="D39" s="1043"/>
      <c r="E39" s="1150">
        <f>F34+F37</f>
        <v>9118402.7591249999</v>
      </c>
      <c r="F39" s="1151"/>
      <c r="G39" s="1152"/>
      <c r="I39" s="1028"/>
      <c r="J39" s="1044"/>
      <c r="L39" s="1028"/>
      <c r="O39" s="1028"/>
      <c r="R39" s="1028"/>
    </row>
    <row r="40" spans="1:19" x14ac:dyDescent="0.25">
      <c r="B40" s="375"/>
    </row>
    <row r="41" spans="1:19" x14ac:dyDescent="0.25">
      <c r="B41" s="235"/>
      <c r="F41" s="1065"/>
      <c r="O41" s="1029"/>
      <c r="R41" s="1029"/>
    </row>
    <row r="42" spans="1:19" x14ac:dyDescent="0.25">
      <c r="B42" s="375"/>
      <c r="F42" s="1029"/>
      <c r="I42" s="1029"/>
      <c r="L42" s="1029"/>
      <c r="O42" s="1029"/>
      <c r="R42" s="1029">
        <f>SUM(R14:R15)</f>
        <v>0</v>
      </c>
    </row>
    <row r="43" spans="1:19" x14ac:dyDescent="0.25">
      <c r="B43" s="412"/>
      <c r="C43" s="347"/>
      <c r="D43" s="347"/>
      <c r="E43" s="347"/>
      <c r="F43" s="1066"/>
      <c r="G43" s="347"/>
      <c r="I43" s="1029"/>
      <c r="L43" s="1029"/>
      <c r="O43" s="1029"/>
      <c r="R43" s="1029">
        <f>R42*0.12</f>
        <v>0</v>
      </c>
    </row>
    <row r="44" spans="1:19" x14ac:dyDescent="0.25">
      <c r="B44" s="412"/>
      <c r="C44" s="1066"/>
      <c r="D44" s="347"/>
      <c r="E44" s="347"/>
      <c r="F44" s="347"/>
      <c r="G44" s="347"/>
    </row>
    <row r="45" spans="1:19" x14ac:dyDescent="0.25">
      <c r="B45" s="1067" t="s">
        <v>4641</v>
      </c>
      <c r="C45" s="347"/>
      <c r="D45" s="347"/>
      <c r="E45" s="347"/>
      <c r="F45" s="347"/>
      <c r="G45" s="347"/>
    </row>
    <row r="46" spans="1:19" x14ac:dyDescent="0.25">
      <c r="B46" s="412"/>
      <c r="C46" s="347"/>
      <c r="D46" s="347"/>
      <c r="E46" s="347"/>
      <c r="F46" s="347"/>
      <c r="G46" s="347"/>
    </row>
    <row r="47" spans="1:19" x14ac:dyDescent="0.25">
      <c r="F47" s="1044"/>
      <c r="I47" s="1044"/>
      <c r="L47" s="1044"/>
      <c r="O47" s="1044"/>
      <c r="R47" s="1044">
        <f>R21/2</f>
        <v>0</v>
      </c>
    </row>
    <row r="49" spans="6:18" x14ac:dyDescent="0.25">
      <c r="F49" s="1029"/>
      <c r="I49" s="1029"/>
      <c r="L49" s="1029"/>
      <c r="O49" s="1029"/>
      <c r="R49" s="1029" t="e">
        <f>SUM(#REF!)</f>
        <v>#REF!</v>
      </c>
    </row>
    <row r="50" spans="6:18" x14ac:dyDescent="0.25">
      <c r="F50" s="1029"/>
      <c r="I50" s="1029"/>
      <c r="L50" s="1029"/>
      <c r="O50" s="1029"/>
      <c r="R50" s="1029" t="e">
        <f>R49/12600</f>
        <v>#REF!</v>
      </c>
    </row>
  </sheetData>
  <mergeCells count="12">
    <mergeCell ref="H1:J8"/>
    <mergeCell ref="K1:M8"/>
    <mergeCell ref="N1:P8"/>
    <mergeCell ref="Q1:S8"/>
    <mergeCell ref="A3:B7"/>
    <mergeCell ref="A8:B8"/>
    <mergeCell ref="A14:B14"/>
    <mergeCell ref="A17:B17"/>
    <mergeCell ref="E39:G39"/>
    <mergeCell ref="A11:B11"/>
    <mergeCell ref="A1:B1"/>
    <mergeCell ref="E1:G8"/>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7C9A-1E14-4278-AFD2-AB8F6F62E1E6}">
  <dimension ref="A1:K141"/>
  <sheetViews>
    <sheetView topLeftCell="A74" workbookViewId="0">
      <selection activeCell="D72" sqref="D72"/>
    </sheetView>
  </sheetViews>
  <sheetFormatPr defaultRowHeight="13.2" x14ac:dyDescent="0.25"/>
  <cols>
    <col min="2" max="2" width="72.44140625" customWidth="1"/>
    <col min="3" max="5" width="18.33203125" style="230" customWidth="1"/>
    <col min="6" max="6" width="13.33203125" bestFit="1" customWidth="1"/>
  </cols>
  <sheetData>
    <row r="1" spans="1:5" x14ac:dyDescent="0.25">
      <c r="A1" s="1167" t="s">
        <v>4611</v>
      </c>
      <c r="B1" s="1167"/>
    </row>
    <row r="2" spans="1:5" x14ac:dyDescent="0.25">
      <c r="B2" s="17"/>
    </row>
    <row r="3" spans="1:5" x14ac:dyDescent="0.25">
      <c r="A3" s="1168" t="s">
        <v>4612</v>
      </c>
      <c r="B3" s="1168"/>
    </row>
    <row r="4" spans="1:5" x14ac:dyDescent="0.25">
      <c r="A4" s="1169" t="s">
        <v>4613</v>
      </c>
      <c r="B4" s="1169"/>
    </row>
    <row r="5" spans="1:5" x14ac:dyDescent="0.25">
      <c r="A5" s="29"/>
      <c r="B5" s="29"/>
    </row>
    <row r="6" spans="1:5" x14ac:dyDescent="0.25">
      <c r="A6" s="1170" t="s">
        <v>4614</v>
      </c>
      <c r="B6" s="1170"/>
    </row>
    <row r="7" spans="1:5" x14ac:dyDescent="0.25">
      <c r="A7" s="16" t="s">
        <v>21</v>
      </c>
      <c r="B7" s="31" t="s">
        <v>22</v>
      </c>
      <c r="C7" s="231">
        <f>'[2]C1.2'!H69</f>
        <v>1821489.75</v>
      </c>
      <c r="D7" s="231">
        <v>1821489.75</v>
      </c>
      <c r="E7" s="231">
        <v>1821489.75</v>
      </c>
    </row>
    <row r="8" spans="1:5" x14ac:dyDescent="0.25">
      <c r="A8" s="16" t="s">
        <v>132</v>
      </c>
      <c r="B8" s="31" t="s">
        <v>133</v>
      </c>
      <c r="C8" s="231">
        <f>'[2]C1.3'!H20</f>
        <v>1342000.0024999999</v>
      </c>
      <c r="D8" s="231">
        <v>1342000.0024999999</v>
      </c>
      <c r="E8" s="231">
        <v>1342000.0024999999</v>
      </c>
    </row>
    <row r="9" spans="1:5" x14ac:dyDescent="0.25">
      <c r="A9" s="16" t="s">
        <v>144</v>
      </c>
      <c r="B9" s="31" t="s">
        <v>145</v>
      </c>
      <c r="C9" s="231">
        <f>'[2]C1.4'!G107</f>
        <v>1433670</v>
      </c>
      <c r="D9" s="231">
        <v>1433670</v>
      </c>
      <c r="E9" s="231">
        <v>1433670</v>
      </c>
    </row>
    <row r="10" spans="1:5" x14ac:dyDescent="0.25">
      <c r="A10" s="16" t="s">
        <v>338</v>
      </c>
      <c r="B10" s="31" t="s">
        <v>339</v>
      </c>
      <c r="C10" s="231">
        <f>'[2]C1.5'!I36</f>
        <v>726466.62466666673</v>
      </c>
      <c r="D10" s="231">
        <v>726466.62466666673</v>
      </c>
      <c r="E10" s="231">
        <v>726466.62466666673</v>
      </c>
    </row>
    <row r="11" spans="1:5" x14ac:dyDescent="0.25">
      <c r="A11" s="16" t="s">
        <v>385</v>
      </c>
      <c r="B11" s="31" t="s">
        <v>386</v>
      </c>
      <c r="C11" s="231">
        <f>'[2]C1.6'!G41</f>
        <v>566500</v>
      </c>
      <c r="D11" s="231">
        <v>566500</v>
      </c>
      <c r="E11" s="231">
        <v>566500</v>
      </c>
    </row>
    <row r="12" spans="1:5" x14ac:dyDescent="0.25">
      <c r="A12" s="16" t="s">
        <v>455</v>
      </c>
      <c r="B12" s="31" t="s">
        <v>456</v>
      </c>
      <c r="C12" s="232">
        <f>'[2]C1.7'!H20</f>
        <v>1372500</v>
      </c>
      <c r="D12" s="232">
        <v>1372500</v>
      </c>
      <c r="E12" s="232">
        <v>1372500</v>
      </c>
    </row>
    <row r="13" spans="1:5" x14ac:dyDescent="0.25">
      <c r="A13" s="32"/>
      <c r="B13" s="31"/>
      <c r="C13" s="231"/>
      <c r="D13" s="231"/>
      <c r="E13" s="231"/>
    </row>
    <row r="14" spans="1:5" x14ac:dyDescent="0.25">
      <c r="A14" s="1167" t="s">
        <v>4615</v>
      </c>
      <c r="B14" s="1167"/>
      <c r="C14" s="231"/>
      <c r="D14" s="231"/>
      <c r="E14" s="231"/>
    </row>
    <row r="15" spans="1:5" x14ac:dyDescent="0.25">
      <c r="A15" s="16" t="s">
        <v>475</v>
      </c>
      <c r="B15" s="31" t="s">
        <v>476</v>
      </c>
      <c r="C15" s="231">
        <f>'[2]C2.1'!H146</f>
        <v>120929</v>
      </c>
      <c r="D15" s="231">
        <v>120929</v>
      </c>
      <c r="E15" s="231">
        <v>120929</v>
      </c>
    </row>
    <row r="16" spans="1:5" hidden="1" x14ac:dyDescent="0.25">
      <c r="A16" s="16" t="s">
        <v>650</v>
      </c>
      <c r="B16" s="31" t="s">
        <v>651</v>
      </c>
      <c r="C16" s="231">
        <f>'[2]C2.2'!H73</f>
        <v>0</v>
      </c>
      <c r="D16" s="231">
        <v>0</v>
      </c>
      <c r="E16" s="231">
        <v>0</v>
      </c>
    </row>
    <row r="17" spans="1:6" hidden="1" x14ac:dyDescent="0.25">
      <c r="A17" s="16" t="s">
        <v>736</v>
      </c>
      <c r="B17" s="31" t="s">
        <v>737</v>
      </c>
      <c r="C17" s="231">
        <f>'[2]C2.3'!H226</f>
        <v>0</v>
      </c>
      <c r="D17" s="231">
        <v>0</v>
      </c>
      <c r="E17" s="231">
        <v>0</v>
      </c>
    </row>
    <row r="18" spans="1:6" x14ac:dyDescent="0.25">
      <c r="A18" s="16" t="s">
        <v>939</v>
      </c>
      <c r="B18" s="31" t="s">
        <v>940</v>
      </c>
      <c r="C18" s="232">
        <f>'[2]C2.4'!H26</f>
        <v>0</v>
      </c>
      <c r="D18" s="232">
        <v>0</v>
      </c>
      <c r="E18" s="232">
        <v>0</v>
      </c>
    </row>
    <row r="19" spans="1:6" x14ac:dyDescent="0.25">
      <c r="A19" s="32"/>
      <c r="B19" s="31"/>
      <c r="C19" s="231"/>
      <c r="D19" s="231"/>
      <c r="E19" s="231"/>
    </row>
    <row r="20" spans="1:6" x14ac:dyDescent="0.25">
      <c r="A20" s="1167" t="s">
        <v>4616</v>
      </c>
      <c r="B20" s="1167"/>
      <c r="C20" s="231"/>
      <c r="D20" s="231"/>
      <c r="E20" s="231"/>
    </row>
    <row r="21" spans="1:6" x14ac:dyDescent="0.25">
      <c r="A21" s="16" t="s">
        <v>965</v>
      </c>
      <c r="B21" s="31" t="s">
        <v>966</v>
      </c>
      <c r="C21" s="231">
        <f>'[2]C3.1'!H90</f>
        <v>1668450</v>
      </c>
      <c r="D21" s="231">
        <v>1668450</v>
      </c>
      <c r="E21" s="231">
        <v>1668450</v>
      </c>
    </row>
    <row r="22" spans="1:6" hidden="1" x14ac:dyDescent="0.25">
      <c r="A22" s="16" t="s">
        <v>1092</v>
      </c>
      <c r="B22" s="31" t="s">
        <v>1093</v>
      </c>
      <c r="C22" s="231">
        <f>'[2]C3.2'!H104</f>
        <v>0</v>
      </c>
      <c r="D22" s="231">
        <v>0</v>
      </c>
      <c r="E22" s="231">
        <v>0</v>
      </c>
    </row>
    <row r="23" spans="1:6" ht="39.6" x14ac:dyDescent="0.25">
      <c r="A23" s="16" t="s">
        <v>1206</v>
      </c>
      <c r="B23" s="31" t="s">
        <v>1207</v>
      </c>
      <c r="C23" s="232">
        <f>'[2]C3.3'!H65</f>
        <v>1752100</v>
      </c>
      <c r="D23" s="232">
        <v>1752100</v>
      </c>
      <c r="E23" s="232">
        <v>1752100</v>
      </c>
    </row>
    <row r="24" spans="1:6" x14ac:dyDescent="0.25">
      <c r="A24" s="32"/>
      <c r="B24" s="31"/>
      <c r="C24" s="231"/>
      <c r="D24" s="231"/>
      <c r="E24" s="231"/>
    </row>
    <row r="25" spans="1:6" x14ac:dyDescent="0.25">
      <c r="A25" s="1167" t="s">
        <v>4617</v>
      </c>
      <c r="B25" s="1167"/>
      <c r="C25" s="231"/>
      <c r="D25" s="231"/>
      <c r="E25" s="231"/>
    </row>
    <row r="26" spans="1:6" hidden="1" x14ac:dyDescent="0.25">
      <c r="A26" s="16" t="s">
        <v>1275</v>
      </c>
      <c r="B26" s="31" t="s">
        <v>1276</v>
      </c>
      <c r="C26" s="231">
        <f>'[2]C4.1'!H81</f>
        <v>0</v>
      </c>
      <c r="D26" s="231">
        <v>0</v>
      </c>
      <c r="E26" s="231">
        <v>0</v>
      </c>
    </row>
    <row r="27" spans="1:6" hidden="1" x14ac:dyDescent="0.25">
      <c r="A27" s="16" t="s">
        <v>1285</v>
      </c>
      <c r="B27" s="31" t="s">
        <v>1286</v>
      </c>
      <c r="C27" s="231">
        <f>'[2]C4.2'!H70</f>
        <v>0</v>
      </c>
      <c r="D27" s="231">
        <v>0</v>
      </c>
      <c r="E27" s="231">
        <v>0</v>
      </c>
    </row>
    <row r="28" spans="1:6" x14ac:dyDescent="0.25">
      <c r="A28" s="16" t="s">
        <v>1373</v>
      </c>
      <c r="B28" s="31" t="s">
        <v>1374</v>
      </c>
      <c r="C28" s="231">
        <f>'[2]C4.3'!I118</f>
        <v>1032245</v>
      </c>
      <c r="D28" s="231">
        <v>883495</v>
      </c>
      <c r="E28" s="231">
        <v>1032245</v>
      </c>
    </row>
    <row r="29" spans="1:6" x14ac:dyDescent="0.25">
      <c r="A29" s="16" t="s">
        <v>1524</v>
      </c>
      <c r="B29" s="31" t="s">
        <v>1525</v>
      </c>
      <c r="C29" s="231">
        <f>'[2]C4.4'!H80</f>
        <v>461000</v>
      </c>
      <c r="D29" s="231">
        <v>289500</v>
      </c>
      <c r="E29" s="231">
        <v>200000</v>
      </c>
    </row>
    <row r="30" spans="1:6" x14ac:dyDescent="0.25">
      <c r="A30" s="16" t="s">
        <v>1594</v>
      </c>
      <c r="B30" s="31" t="s">
        <v>1595</v>
      </c>
      <c r="C30" s="232">
        <f>'[2]C4.5'!G19</f>
        <v>0</v>
      </c>
      <c r="D30" s="232">
        <v>0</v>
      </c>
      <c r="E30" s="232">
        <v>0</v>
      </c>
      <c r="F30" s="30">
        <f>D30+D37+D60+D63</f>
        <v>1827033.12</v>
      </c>
    </row>
    <row r="31" spans="1:6" x14ac:dyDescent="0.25">
      <c r="A31" s="32"/>
      <c r="B31" s="31"/>
      <c r="C31" s="231"/>
      <c r="D31" s="231"/>
      <c r="E31" s="231"/>
    </row>
    <row r="32" spans="1:6" x14ac:dyDescent="0.25">
      <c r="A32" s="1167" t="s">
        <v>4618</v>
      </c>
      <c r="B32" s="1167"/>
      <c r="C32" s="231"/>
      <c r="D32" s="231"/>
      <c r="E32" s="231"/>
    </row>
    <row r="33" spans="1:5" x14ac:dyDescent="0.25">
      <c r="A33" s="16" t="s">
        <v>1616</v>
      </c>
      <c r="B33" s="31" t="s">
        <v>1617</v>
      </c>
      <c r="C33" s="231">
        <f>'[2]C5.1'!I95</f>
        <v>25850</v>
      </c>
      <c r="D33" s="231">
        <v>25850</v>
      </c>
      <c r="E33" s="231">
        <v>25850</v>
      </c>
    </row>
    <row r="34" spans="1:5" x14ac:dyDescent="0.25">
      <c r="A34" s="16" t="s">
        <v>1736</v>
      </c>
      <c r="B34" s="31" t="s">
        <v>1737</v>
      </c>
      <c r="C34" s="231">
        <f>'[2]C5.2'!H51</f>
        <v>61000</v>
      </c>
      <c r="D34" s="231">
        <v>61000</v>
      </c>
      <c r="E34" s="231">
        <v>61000</v>
      </c>
    </row>
    <row r="35" spans="1:5" x14ac:dyDescent="0.25">
      <c r="A35" s="16" t="s">
        <v>1810</v>
      </c>
      <c r="B35" s="31" t="s">
        <v>1811</v>
      </c>
      <c r="C35" s="231">
        <f>'[2]C5.3'!H88</f>
        <v>0</v>
      </c>
      <c r="D35" s="231">
        <v>0</v>
      </c>
      <c r="E35" s="231">
        <v>0</v>
      </c>
    </row>
    <row r="36" spans="1:5" x14ac:dyDescent="0.25">
      <c r="A36" s="16" t="s">
        <v>1876</v>
      </c>
      <c r="B36" s="31" t="s">
        <v>1877</v>
      </c>
      <c r="C36" s="231">
        <f>'[2]C5.4'!H49</f>
        <v>0</v>
      </c>
      <c r="D36" s="231">
        <v>0</v>
      </c>
      <c r="E36" s="231">
        <v>0</v>
      </c>
    </row>
    <row r="37" spans="1:5" x14ac:dyDescent="0.25">
      <c r="A37" s="16" t="s">
        <v>1933</v>
      </c>
      <c r="B37" s="31" t="s">
        <v>1934</v>
      </c>
      <c r="C37" s="232">
        <f>'[2]C5.5'!I148</f>
        <v>669450</v>
      </c>
      <c r="D37" s="232">
        <v>965200</v>
      </c>
      <c r="E37" s="232">
        <v>681450</v>
      </c>
    </row>
    <row r="38" spans="1:5" x14ac:dyDescent="0.25">
      <c r="A38" s="32"/>
      <c r="B38" s="31"/>
      <c r="C38" s="231"/>
      <c r="D38" s="231"/>
      <c r="E38" s="231"/>
    </row>
    <row r="39" spans="1:5" x14ac:dyDescent="0.25">
      <c r="A39" s="1167" t="s">
        <v>4619</v>
      </c>
      <c r="B39" s="1167"/>
      <c r="C39" s="231"/>
      <c r="D39" s="231"/>
      <c r="E39" s="231"/>
    </row>
    <row r="40" spans="1:5" x14ac:dyDescent="0.25">
      <c r="A40" s="16" t="s">
        <v>2039</v>
      </c>
      <c r="B40" s="31" t="s">
        <v>2040</v>
      </c>
      <c r="C40" s="231">
        <f>'[2]C6.1'!H52</f>
        <v>0</v>
      </c>
      <c r="D40" s="231">
        <v>0</v>
      </c>
      <c r="E40" s="231">
        <v>0</v>
      </c>
    </row>
    <row r="41" spans="1:5" x14ac:dyDescent="0.25">
      <c r="A41" s="16" t="s">
        <v>2104</v>
      </c>
      <c r="B41" s="31" t="s">
        <v>2105</v>
      </c>
      <c r="C41" s="232">
        <f>'[2]C6.2'!G16</f>
        <v>0</v>
      </c>
      <c r="D41" s="232">
        <v>0</v>
      </c>
      <c r="E41" s="232">
        <v>0</v>
      </c>
    </row>
    <row r="42" spans="1:5" hidden="1" x14ac:dyDescent="0.25">
      <c r="A42" s="32"/>
      <c r="B42" s="31"/>
      <c r="C42" s="231"/>
      <c r="D42" s="231"/>
      <c r="E42" s="231"/>
    </row>
    <row r="43" spans="1:5" hidden="1" x14ac:dyDescent="0.25">
      <c r="A43" s="1167" t="s">
        <v>4620</v>
      </c>
      <c r="B43" s="1167"/>
      <c r="C43" s="231"/>
      <c r="D43" s="231"/>
      <c r="E43" s="231"/>
    </row>
    <row r="44" spans="1:5" hidden="1" x14ac:dyDescent="0.25">
      <c r="A44" s="16" t="s">
        <v>2120</v>
      </c>
      <c r="B44" s="31" t="s">
        <v>2121</v>
      </c>
      <c r="C44" s="231">
        <f>'[2]C7.1'!G16</f>
        <v>0</v>
      </c>
      <c r="D44" s="231">
        <v>0</v>
      </c>
      <c r="E44" s="231">
        <v>0</v>
      </c>
    </row>
    <row r="45" spans="1:5" ht="26.4" hidden="1" x14ac:dyDescent="0.25">
      <c r="A45" s="16" t="s">
        <v>2138</v>
      </c>
      <c r="B45" s="31" t="s">
        <v>4621</v>
      </c>
      <c r="C45" s="231">
        <f>'[2]C7.2'!H38</f>
        <v>0</v>
      </c>
      <c r="D45" s="231">
        <v>0</v>
      </c>
      <c r="E45" s="231">
        <v>0</v>
      </c>
    </row>
    <row r="46" spans="1:5" hidden="1" x14ac:dyDescent="0.25">
      <c r="A46" s="16" t="s">
        <v>2191</v>
      </c>
      <c r="B46" s="31" t="s">
        <v>2192</v>
      </c>
      <c r="C46" s="231">
        <f>'[2]C7.3'!G48</f>
        <v>0</v>
      </c>
      <c r="D46" s="231">
        <v>0</v>
      </c>
      <c r="E46" s="231">
        <v>0</v>
      </c>
    </row>
    <row r="47" spans="1:5" hidden="1" x14ac:dyDescent="0.25">
      <c r="A47" s="16" t="s">
        <v>2259</v>
      </c>
      <c r="B47" s="31" t="s">
        <v>2260</v>
      </c>
      <c r="C47" s="231">
        <f>'[2]C7.4'!G8</f>
        <v>0</v>
      </c>
      <c r="D47" s="231">
        <v>0</v>
      </c>
      <c r="E47" s="231">
        <v>0</v>
      </c>
    </row>
    <row r="48" spans="1:5" hidden="1" x14ac:dyDescent="0.25">
      <c r="A48" s="16" t="s">
        <v>2264</v>
      </c>
      <c r="B48" s="31" t="s">
        <v>2265</v>
      </c>
      <c r="C48" s="231">
        <f>'[2]C7.5'!G9</f>
        <v>0</v>
      </c>
      <c r="D48" s="231">
        <v>0</v>
      </c>
      <c r="E48" s="231">
        <v>0</v>
      </c>
    </row>
    <row r="49" spans="1:5" hidden="1" x14ac:dyDescent="0.25">
      <c r="A49" s="16" t="s">
        <v>2268</v>
      </c>
      <c r="B49" s="31" t="s">
        <v>2269</v>
      </c>
      <c r="C49" s="232">
        <f>'[2]C7.6'!G9</f>
        <v>0</v>
      </c>
      <c r="D49" s="232">
        <v>0</v>
      </c>
      <c r="E49" s="232">
        <v>0</v>
      </c>
    </row>
    <row r="50" spans="1:5" x14ac:dyDescent="0.25">
      <c r="A50" s="32"/>
      <c r="B50" s="31"/>
      <c r="C50" s="231"/>
      <c r="D50" s="231"/>
      <c r="E50" s="231"/>
    </row>
    <row r="51" spans="1:5" x14ac:dyDescent="0.25">
      <c r="A51" s="1167" t="s">
        <v>4622</v>
      </c>
      <c r="B51" s="1167"/>
      <c r="C51" s="231"/>
      <c r="D51" s="231"/>
      <c r="E51" s="231"/>
    </row>
    <row r="52" spans="1:5" x14ac:dyDescent="0.25">
      <c r="A52" s="16" t="s">
        <v>2272</v>
      </c>
      <c r="B52" s="31" t="s">
        <v>2273</v>
      </c>
      <c r="C52" s="231">
        <f>'[2]C8.1'!G17</f>
        <v>60000</v>
      </c>
      <c r="D52" s="231">
        <v>0</v>
      </c>
      <c r="E52" s="231">
        <v>60000</v>
      </c>
    </row>
    <row r="53" spans="1:5" hidden="1" x14ac:dyDescent="0.25">
      <c r="A53" s="16" t="s">
        <v>2291</v>
      </c>
      <c r="B53" s="31" t="s">
        <v>2292</v>
      </c>
      <c r="C53" s="231">
        <f>'[2]C8.2'!H22</f>
        <v>0</v>
      </c>
      <c r="D53" s="231">
        <v>0</v>
      </c>
      <c r="E53" s="231">
        <v>0</v>
      </c>
    </row>
    <row r="54" spans="1:5" hidden="1" x14ac:dyDescent="0.25">
      <c r="A54" s="16" t="s">
        <v>2311</v>
      </c>
      <c r="B54" s="31" t="s">
        <v>2312</v>
      </c>
      <c r="C54" s="231">
        <f>'[2]C8.3'!G12</f>
        <v>0</v>
      </c>
      <c r="D54" s="231">
        <v>0</v>
      </c>
      <c r="E54" s="231">
        <v>0</v>
      </c>
    </row>
    <row r="55" spans="1:5" hidden="1" x14ac:dyDescent="0.25">
      <c r="A55" s="16" t="s">
        <v>2323</v>
      </c>
      <c r="B55" s="31" t="s">
        <v>2324</v>
      </c>
      <c r="C55" s="231">
        <f>'[2]C8.4'!H16</f>
        <v>0</v>
      </c>
      <c r="D55" s="231">
        <v>0</v>
      </c>
      <c r="E55" s="231">
        <v>0</v>
      </c>
    </row>
    <row r="56" spans="1:5" hidden="1" x14ac:dyDescent="0.25">
      <c r="A56" s="16" t="s">
        <v>2336</v>
      </c>
      <c r="B56" s="31" t="s">
        <v>2337</v>
      </c>
      <c r="C56" s="231">
        <f>'[2]C8.5'!H18</f>
        <v>0</v>
      </c>
      <c r="D56" s="231">
        <v>0</v>
      </c>
      <c r="E56" s="231">
        <v>0</v>
      </c>
    </row>
    <row r="57" spans="1:5" hidden="1" x14ac:dyDescent="0.25">
      <c r="A57" s="16" t="s">
        <v>2355</v>
      </c>
      <c r="B57" s="31" t="s">
        <v>2356</v>
      </c>
      <c r="C57" s="231">
        <f>'[2]C8.6'!G11</f>
        <v>0</v>
      </c>
      <c r="D57" s="231">
        <v>0</v>
      </c>
      <c r="E57" s="231">
        <v>0</v>
      </c>
    </row>
    <row r="58" spans="1:5" hidden="1" x14ac:dyDescent="0.25">
      <c r="A58" s="16" t="s">
        <v>2367</v>
      </c>
      <c r="B58" s="31" t="s">
        <v>2368</v>
      </c>
      <c r="C58" s="231">
        <f>'[2]C8.7'!G14</f>
        <v>0</v>
      </c>
      <c r="D58" s="231">
        <v>0</v>
      </c>
      <c r="E58" s="231">
        <v>0</v>
      </c>
    </row>
    <row r="59" spans="1:5" hidden="1" x14ac:dyDescent="0.25">
      <c r="A59" s="16" t="s">
        <v>2382</v>
      </c>
      <c r="B59" s="31" t="s">
        <v>2383</v>
      </c>
      <c r="C59" s="231">
        <f>'[2]C8.8'!H68</f>
        <v>0</v>
      </c>
      <c r="D59" s="231">
        <v>0</v>
      </c>
      <c r="E59" s="231">
        <v>0</v>
      </c>
    </row>
    <row r="60" spans="1:5" x14ac:dyDescent="0.25">
      <c r="A60" s="16" t="s">
        <v>2437</v>
      </c>
      <c r="B60" s="31" t="s">
        <v>2438</v>
      </c>
      <c r="C60" s="232">
        <f>'[2]C8.9'!G20</f>
        <v>0</v>
      </c>
      <c r="D60" s="232">
        <v>0</v>
      </c>
      <c r="E60" s="232">
        <v>0</v>
      </c>
    </row>
    <row r="61" spans="1:5" x14ac:dyDescent="0.25">
      <c r="A61" s="32"/>
      <c r="B61" s="31"/>
      <c r="C61" s="231"/>
      <c r="D61" s="231"/>
      <c r="E61" s="231"/>
    </row>
    <row r="62" spans="1:5" x14ac:dyDescent="0.25">
      <c r="A62" s="1167" t="s">
        <v>2464</v>
      </c>
      <c r="B62" s="1167"/>
      <c r="C62" s="231"/>
      <c r="D62" s="231"/>
      <c r="E62" s="231"/>
    </row>
    <row r="63" spans="1:5" x14ac:dyDescent="0.25">
      <c r="A63" s="16" t="s">
        <v>2463</v>
      </c>
      <c r="B63" s="31" t="s">
        <v>2464</v>
      </c>
      <c r="C63" s="232">
        <f>'[2]C9.1'!H102</f>
        <v>861833.12</v>
      </c>
      <c r="D63" s="232">
        <v>861833.12</v>
      </c>
      <c r="E63" s="232">
        <v>1735083.12</v>
      </c>
    </row>
    <row r="64" spans="1:5" x14ac:dyDescent="0.25">
      <c r="A64" s="32"/>
      <c r="B64" s="31"/>
      <c r="C64" s="231"/>
      <c r="D64" s="231"/>
      <c r="E64" s="231"/>
    </row>
    <row r="65" spans="1:5" hidden="1" x14ac:dyDescent="0.25">
      <c r="A65" s="1167" t="s">
        <v>4623</v>
      </c>
      <c r="B65" s="1167"/>
      <c r="C65" s="231"/>
      <c r="D65" s="231"/>
      <c r="E65" s="231"/>
    </row>
    <row r="66" spans="1:5" hidden="1" x14ac:dyDescent="0.25">
      <c r="A66" s="16" t="s">
        <v>2553</v>
      </c>
      <c r="B66" s="31" t="s">
        <v>2554</v>
      </c>
      <c r="C66" s="232">
        <f>'[2]C10.1'!H127</f>
        <v>0</v>
      </c>
      <c r="D66" s="232">
        <v>0</v>
      </c>
      <c r="E66" s="232">
        <v>0</v>
      </c>
    </row>
    <row r="67" spans="1:5" hidden="1" x14ac:dyDescent="0.25">
      <c r="A67" s="32"/>
      <c r="B67" s="31"/>
      <c r="C67" s="231"/>
      <c r="D67" s="231"/>
      <c r="E67" s="231"/>
    </row>
    <row r="68" spans="1:5" x14ac:dyDescent="0.25">
      <c r="A68" s="1167" t="s">
        <v>4624</v>
      </c>
      <c r="B68" s="1167"/>
      <c r="C68" s="231"/>
      <c r="D68" s="231"/>
      <c r="E68" s="231"/>
    </row>
    <row r="69" spans="1:5" ht="26.4" x14ac:dyDescent="0.25">
      <c r="A69" s="16" t="s">
        <v>2724</v>
      </c>
      <c r="B69" s="31" t="s">
        <v>2725</v>
      </c>
      <c r="C69" s="231">
        <f>'[2]C11.1'!H37</f>
        <v>29300</v>
      </c>
      <c r="D69" s="231">
        <v>29300</v>
      </c>
      <c r="E69" s="231">
        <v>29300</v>
      </c>
    </row>
    <row r="70" spans="1:5" x14ac:dyDescent="0.25">
      <c r="A70" s="16" t="s">
        <v>2768</v>
      </c>
      <c r="B70" s="31" t="s">
        <v>2769</v>
      </c>
      <c r="C70" s="231">
        <v>978318.75</v>
      </c>
      <c r="D70" s="231">
        <v>978318.75</v>
      </c>
      <c r="E70" s="231">
        <v>978318.75</v>
      </c>
    </row>
    <row r="71" spans="1:5" hidden="1" x14ac:dyDescent="0.25">
      <c r="A71" s="16" t="s">
        <v>4625</v>
      </c>
      <c r="B71" s="31" t="s">
        <v>4626</v>
      </c>
      <c r="C71" s="231">
        <v>0</v>
      </c>
      <c r="D71" s="231">
        <v>0</v>
      </c>
      <c r="E71" s="231">
        <v>0</v>
      </c>
    </row>
    <row r="72" spans="1:5" x14ac:dyDescent="0.25">
      <c r="A72" s="16" t="s">
        <v>2791</v>
      </c>
      <c r="B72" s="31" t="s">
        <v>2792</v>
      </c>
      <c r="C72" s="231">
        <f>'[2]C11.4'!H80</f>
        <v>812850</v>
      </c>
      <c r="D72" s="231">
        <v>812850</v>
      </c>
      <c r="E72" s="231">
        <v>812850</v>
      </c>
    </row>
    <row r="73" spans="1:5" hidden="1" x14ac:dyDescent="0.25">
      <c r="A73" s="16" t="s">
        <v>4627</v>
      </c>
      <c r="B73" s="31" t="s">
        <v>4628</v>
      </c>
      <c r="C73" s="231">
        <v>0</v>
      </c>
      <c r="D73" s="231">
        <v>0</v>
      </c>
      <c r="E73" s="231">
        <v>0</v>
      </c>
    </row>
    <row r="74" spans="1:5" x14ac:dyDescent="0.25">
      <c r="A74" s="16" t="s">
        <v>2889</v>
      </c>
      <c r="B74" s="31" t="s">
        <v>4629</v>
      </c>
      <c r="C74" s="231">
        <f>'[2]C11.6'!H20</f>
        <v>30750</v>
      </c>
      <c r="D74" s="231">
        <v>30750</v>
      </c>
      <c r="E74" s="231">
        <v>30750</v>
      </c>
    </row>
    <row r="75" spans="1:5" x14ac:dyDescent="0.25">
      <c r="A75" s="16" t="s">
        <v>2906</v>
      </c>
      <c r="B75" s="31" t="s">
        <v>2907</v>
      </c>
      <c r="C75" s="231">
        <f>'[2]C11.7'!G16</f>
        <v>121125</v>
      </c>
      <c r="D75" s="231">
        <v>121125</v>
      </c>
      <c r="E75" s="231">
        <v>121125</v>
      </c>
    </row>
    <row r="76" spans="1:5" hidden="1" x14ac:dyDescent="0.25">
      <c r="A76" s="16" t="s">
        <v>2920</v>
      </c>
      <c r="B76" s="31" t="s">
        <v>2921</v>
      </c>
      <c r="C76" s="231">
        <f>'[2]C11.8'!H54</f>
        <v>0</v>
      </c>
      <c r="D76" s="231">
        <v>0</v>
      </c>
      <c r="E76" s="231">
        <v>0</v>
      </c>
    </row>
    <row r="77" spans="1:5" x14ac:dyDescent="0.25">
      <c r="A77" s="16" t="s">
        <v>2997</v>
      </c>
      <c r="B77" s="31" t="s">
        <v>2998</v>
      </c>
      <c r="C77" s="232">
        <f>'[2]C11.9'!G14</f>
        <v>0</v>
      </c>
      <c r="D77" s="232">
        <v>0</v>
      </c>
      <c r="E77" s="232">
        <v>0</v>
      </c>
    </row>
    <row r="78" spans="1:5" x14ac:dyDescent="0.25">
      <c r="A78" s="32"/>
      <c r="B78" s="31"/>
      <c r="C78" s="231"/>
      <c r="D78" s="231"/>
      <c r="E78" s="231"/>
    </row>
    <row r="79" spans="1:5" x14ac:dyDescent="0.25">
      <c r="A79" s="1167" t="s">
        <v>4630</v>
      </c>
      <c r="B79" s="1167"/>
      <c r="C79" s="231"/>
      <c r="D79" s="231"/>
      <c r="E79" s="231"/>
    </row>
    <row r="80" spans="1:5" hidden="1" x14ac:dyDescent="0.25">
      <c r="A80" s="16" t="s">
        <v>3011</v>
      </c>
      <c r="B80" s="31" t="s">
        <v>3012</v>
      </c>
      <c r="C80" s="231">
        <f>'[2]C12.1'!H77</f>
        <v>0</v>
      </c>
      <c r="D80" s="231">
        <v>0</v>
      </c>
      <c r="E80" s="231">
        <v>0</v>
      </c>
    </row>
    <row r="81" spans="1:5" hidden="1" x14ac:dyDescent="0.25">
      <c r="A81" s="16" t="s">
        <v>3271</v>
      </c>
      <c r="B81" s="31" t="s">
        <v>3272</v>
      </c>
      <c r="C81" s="231">
        <f>'[2]C12.2'!G33</f>
        <v>0</v>
      </c>
      <c r="D81" s="231">
        <v>0</v>
      </c>
      <c r="E81" s="231">
        <v>0</v>
      </c>
    </row>
    <row r="82" spans="1:5" hidden="1" x14ac:dyDescent="0.25">
      <c r="A82" s="16" t="s">
        <v>3135</v>
      </c>
      <c r="B82" s="31" t="s">
        <v>3136</v>
      </c>
      <c r="C82" s="231">
        <f>'[2]C12.3'!G81</f>
        <v>0</v>
      </c>
      <c r="D82" s="231">
        <v>0</v>
      </c>
      <c r="E82" s="231">
        <v>0</v>
      </c>
    </row>
    <row r="83" spans="1:5" hidden="1" x14ac:dyDescent="0.25">
      <c r="A83" s="16" t="s">
        <v>3325</v>
      </c>
      <c r="B83" s="31" t="s">
        <v>3326</v>
      </c>
      <c r="C83" s="231">
        <f>'[2]C12.4'!G40</f>
        <v>0</v>
      </c>
      <c r="D83" s="231">
        <v>0</v>
      </c>
      <c r="E83" s="231">
        <v>0</v>
      </c>
    </row>
    <row r="84" spans="1:5" hidden="1" x14ac:dyDescent="0.25">
      <c r="A84" s="16" t="s">
        <v>3381</v>
      </c>
      <c r="B84" s="31" t="s">
        <v>3382</v>
      </c>
      <c r="C84" s="231">
        <f>'[2]C12.5'!G26</f>
        <v>0</v>
      </c>
      <c r="D84" s="231">
        <v>0</v>
      </c>
      <c r="E84" s="231">
        <v>0</v>
      </c>
    </row>
    <row r="85" spans="1:5" x14ac:dyDescent="0.25">
      <c r="A85" s="16" t="s">
        <v>3421</v>
      </c>
      <c r="B85" s="31" t="s">
        <v>4631</v>
      </c>
      <c r="C85" s="231">
        <f>'[2]C12.6'!H47</f>
        <v>4642000</v>
      </c>
      <c r="D85" s="231">
        <v>4642000</v>
      </c>
      <c r="E85" s="231">
        <v>4642000</v>
      </c>
    </row>
    <row r="86" spans="1:5" hidden="1" x14ac:dyDescent="0.25">
      <c r="A86" s="16" t="s">
        <v>3487</v>
      </c>
      <c r="B86" s="31" t="s">
        <v>3488</v>
      </c>
      <c r="C86" s="231">
        <f>'[2]C12.7'!G15</f>
        <v>0</v>
      </c>
      <c r="D86" s="231">
        <v>0</v>
      </c>
      <c r="E86" s="231">
        <v>0</v>
      </c>
    </row>
    <row r="87" spans="1:5" hidden="1" x14ac:dyDescent="0.25">
      <c r="A87" s="16" t="s">
        <v>3502</v>
      </c>
      <c r="B87" s="31" t="s">
        <v>3503</v>
      </c>
      <c r="C87" s="231">
        <f>'[2]C12.8'!G27</f>
        <v>0</v>
      </c>
      <c r="D87" s="231">
        <v>0</v>
      </c>
      <c r="E87" s="231">
        <v>0</v>
      </c>
    </row>
    <row r="88" spans="1:5" hidden="1" x14ac:dyDescent="0.25">
      <c r="A88" s="16" t="s">
        <v>3541</v>
      </c>
      <c r="B88" s="31" t="s">
        <v>3542</v>
      </c>
      <c r="C88" s="231">
        <f>'[2]C12.9'!F20</f>
        <v>0</v>
      </c>
      <c r="D88" s="231">
        <v>0</v>
      </c>
      <c r="E88" s="231">
        <v>0</v>
      </c>
    </row>
    <row r="89" spans="1:5" hidden="1" x14ac:dyDescent="0.25">
      <c r="A89" s="16" t="s">
        <v>3567</v>
      </c>
      <c r="B89" s="31" t="s">
        <v>3568</v>
      </c>
      <c r="C89" s="231">
        <f>'[2]C12.10'!F15</f>
        <v>0</v>
      </c>
      <c r="D89" s="231">
        <v>0</v>
      </c>
      <c r="E89" s="231">
        <v>0</v>
      </c>
    </row>
    <row r="90" spans="1:5" hidden="1" x14ac:dyDescent="0.25">
      <c r="A90" s="16" t="s">
        <v>3587</v>
      </c>
      <c r="B90" s="31" t="s">
        <v>3588</v>
      </c>
      <c r="C90" s="231">
        <f>'[2]C12.11'!F21</f>
        <v>0</v>
      </c>
      <c r="D90" s="231">
        <v>0</v>
      </c>
      <c r="E90" s="231">
        <v>0</v>
      </c>
    </row>
    <row r="91" spans="1:5" x14ac:dyDescent="0.25">
      <c r="A91" s="16" t="s">
        <v>3598</v>
      </c>
      <c r="B91" s="31" t="s">
        <v>3599</v>
      </c>
      <c r="C91" s="232">
        <f>'[2]C12.12'!G18</f>
        <v>0</v>
      </c>
      <c r="D91" s="232">
        <v>0</v>
      </c>
      <c r="E91" s="232">
        <v>0</v>
      </c>
    </row>
    <row r="92" spans="1:5" x14ac:dyDescent="0.25">
      <c r="A92" s="32"/>
      <c r="B92" s="31"/>
      <c r="C92" s="231"/>
      <c r="D92" s="231"/>
      <c r="E92" s="231"/>
    </row>
    <row r="93" spans="1:5" x14ac:dyDescent="0.25">
      <c r="A93" s="17" t="s">
        <v>4632</v>
      </c>
      <c r="B93" s="31"/>
      <c r="C93" s="231"/>
      <c r="D93" s="231"/>
      <c r="E93" s="231"/>
    </row>
    <row r="94" spans="1:5" x14ac:dyDescent="0.25">
      <c r="A94" s="16" t="s">
        <v>3621</v>
      </c>
      <c r="B94" s="31" t="s">
        <v>3622</v>
      </c>
      <c r="C94" s="231">
        <f>'[2]C13.1'!H90</f>
        <v>715625</v>
      </c>
      <c r="D94" s="231">
        <v>620625</v>
      </c>
      <c r="E94" s="231">
        <v>715625</v>
      </c>
    </row>
    <row r="95" spans="1:5" x14ac:dyDescent="0.25">
      <c r="A95" s="16" t="s">
        <v>3767</v>
      </c>
      <c r="B95" s="31" t="s">
        <v>3768</v>
      </c>
      <c r="C95" s="231">
        <f>'[2]C13.2'!G20</f>
        <v>38000</v>
      </c>
      <c r="D95" s="231">
        <v>38000</v>
      </c>
      <c r="E95" s="231">
        <v>38000</v>
      </c>
    </row>
    <row r="96" spans="1:5" x14ac:dyDescent="0.25">
      <c r="A96" s="16" t="s">
        <v>3793</v>
      </c>
      <c r="B96" s="31" t="s">
        <v>3794</v>
      </c>
      <c r="C96" s="231">
        <f>'[2]C13.3'!H19</f>
        <v>115000</v>
      </c>
      <c r="D96" s="231">
        <v>115000</v>
      </c>
      <c r="E96" s="231">
        <v>115000</v>
      </c>
    </row>
    <row r="97" spans="1:5" x14ac:dyDescent="0.25">
      <c r="A97" s="16" t="s">
        <v>3810</v>
      </c>
      <c r="B97" s="31" t="s">
        <v>3811</v>
      </c>
      <c r="C97" s="231">
        <f>'[2]C13.4'!H58</f>
        <v>314000</v>
      </c>
      <c r="D97" s="231">
        <v>304000</v>
      </c>
      <c r="E97" s="231">
        <v>304000</v>
      </c>
    </row>
    <row r="98" spans="1:5" hidden="1" x14ac:dyDescent="0.25">
      <c r="A98" s="16" t="s">
        <v>3888</v>
      </c>
      <c r="B98" s="31" t="s">
        <v>3889</v>
      </c>
      <c r="C98" s="231">
        <f>'[2]C13.5'!G18</f>
        <v>0</v>
      </c>
      <c r="D98" s="231">
        <v>0</v>
      </c>
      <c r="E98" s="231">
        <v>0</v>
      </c>
    </row>
    <row r="99" spans="1:5" x14ac:dyDescent="0.25">
      <c r="A99" s="16" t="s">
        <v>3907</v>
      </c>
      <c r="B99" s="31" t="s">
        <v>3908</v>
      </c>
      <c r="C99" s="231">
        <f>'[2]C13.6'!G20</f>
        <v>110000</v>
      </c>
      <c r="D99" s="231">
        <v>110000</v>
      </c>
      <c r="E99" s="231">
        <v>110000</v>
      </c>
    </row>
    <row r="100" spans="1:5" x14ac:dyDescent="0.25">
      <c r="A100" s="16" t="s">
        <v>3933</v>
      </c>
      <c r="B100" s="31" t="s">
        <v>3934</v>
      </c>
      <c r="C100" s="231">
        <f>'[2]C13.7'!H46</f>
        <v>46875</v>
      </c>
      <c r="D100" s="231">
        <v>46875</v>
      </c>
      <c r="E100" s="231">
        <v>46875</v>
      </c>
    </row>
    <row r="101" spans="1:5" x14ac:dyDescent="0.25">
      <c r="A101" s="16" t="s">
        <v>3996</v>
      </c>
      <c r="B101" s="31" t="s">
        <v>3997</v>
      </c>
      <c r="C101" s="231">
        <f>'[2]C13.8'!H42</f>
        <v>83200</v>
      </c>
      <c r="D101" s="231">
        <v>83200</v>
      </c>
      <c r="E101" s="231">
        <v>83200</v>
      </c>
    </row>
    <row r="102" spans="1:5" hidden="1" x14ac:dyDescent="0.25">
      <c r="A102" s="16" t="s">
        <v>4059</v>
      </c>
      <c r="B102" s="31" t="s">
        <v>4060</v>
      </c>
      <c r="C102" s="231">
        <f>'[2]C13.9'!H24</f>
        <v>0</v>
      </c>
      <c r="D102" s="231">
        <v>0</v>
      </c>
      <c r="E102" s="231">
        <v>0</v>
      </c>
    </row>
    <row r="103" spans="1:5" hidden="1" x14ac:dyDescent="0.25">
      <c r="A103" s="16" t="s">
        <v>4080</v>
      </c>
      <c r="B103" s="31" t="s">
        <v>4081</v>
      </c>
      <c r="C103" s="231">
        <f>'[2]C13.10'!G18</f>
        <v>0</v>
      </c>
      <c r="D103" s="231">
        <v>0</v>
      </c>
      <c r="E103" s="231">
        <v>0</v>
      </c>
    </row>
    <row r="104" spans="1:5" hidden="1" x14ac:dyDescent="0.25">
      <c r="A104" s="16" t="s">
        <v>4096</v>
      </c>
      <c r="B104" s="31" t="s">
        <v>4097</v>
      </c>
      <c r="C104" s="231">
        <f>'[2]C13.11'!G10</f>
        <v>0</v>
      </c>
      <c r="D104" s="231">
        <v>0</v>
      </c>
      <c r="E104" s="231">
        <v>0</v>
      </c>
    </row>
    <row r="105" spans="1:5" hidden="1" x14ac:dyDescent="0.25">
      <c r="A105" s="16" t="s">
        <v>4102</v>
      </c>
      <c r="B105" s="31" t="s">
        <v>4103</v>
      </c>
      <c r="C105" s="231">
        <f>'[2]C13.12'!G11</f>
        <v>0</v>
      </c>
      <c r="D105" s="231">
        <v>0</v>
      </c>
      <c r="E105" s="231">
        <v>0</v>
      </c>
    </row>
    <row r="106" spans="1:5" hidden="1" x14ac:dyDescent="0.25">
      <c r="A106" s="16" t="s">
        <v>4109</v>
      </c>
      <c r="B106" s="31" t="s">
        <v>4110</v>
      </c>
      <c r="C106" s="231">
        <f>'[2]C13.13'!G36</f>
        <v>0</v>
      </c>
      <c r="D106" s="231">
        <v>0</v>
      </c>
      <c r="E106" s="231">
        <v>0</v>
      </c>
    </row>
    <row r="107" spans="1:5" x14ac:dyDescent="0.25">
      <c r="A107" s="16" t="s">
        <v>4163</v>
      </c>
      <c r="B107" s="31" t="s">
        <v>4164</v>
      </c>
      <c r="C107" s="232">
        <f>'[2]C13.14'!I13</f>
        <v>0</v>
      </c>
      <c r="D107" s="232">
        <v>0</v>
      </c>
      <c r="E107" s="232">
        <v>0</v>
      </c>
    </row>
    <row r="108" spans="1:5" x14ac:dyDescent="0.25">
      <c r="A108" s="32"/>
      <c r="B108" s="31"/>
      <c r="C108" s="231"/>
      <c r="D108" s="231"/>
      <c r="E108" s="231"/>
    </row>
    <row r="109" spans="1:5" x14ac:dyDescent="0.25">
      <c r="A109" s="1167" t="s">
        <v>4633</v>
      </c>
      <c r="B109" s="1167"/>
      <c r="C109" s="231"/>
      <c r="D109" s="231"/>
      <c r="E109" s="231"/>
    </row>
    <row r="110" spans="1:5" hidden="1" x14ac:dyDescent="0.25">
      <c r="A110" s="16" t="s">
        <v>4166</v>
      </c>
      <c r="B110" s="31" t="s">
        <v>4167</v>
      </c>
      <c r="C110" s="231">
        <f>'[2]C14.1'!I29</f>
        <v>0</v>
      </c>
      <c r="D110" s="231">
        <v>0</v>
      </c>
      <c r="E110" s="231">
        <v>0</v>
      </c>
    </row>
    <row r="111" spans="1:5" ht="26.4" hidden="1" x14ac:dyDescent="0.25">
      <c r="A111" s="16" t="s">
        <v>4204</v>
      </c>
      <c r="B111" s="31" t="s">
        <v>4205</v>
      </c>
      <c r="C111" s="231">
        <f>'[2]C14.2'!G28</f>
        <v>0</v>
      </c>
      <c r="D111" s="231">
        <v>0</v>
      </c>
      <c r="E111" s="231">
        <v>0</v>
      </c>
    </row>
    <row r="112" spans="1:5" hidden="1" x14ac:dyDescent="0.25">
      <c r="A112" s="16" t="s">
        <v>4240</v>
      </c>
      <c r="B112" s="31" t="s">
        <v>4241</v>
      </c>
      <c r="C112" s="231">
        <f>'[2]C14.3'!G21</f>
        <v>0</v>
      </c>
      <c r="D112" s="231">
        <v>0</v>
      </c>
      <c r="E112" s="231">
        <v>0</v>
      </c>
    </row>
    <row r="113" spans="1:11" hidden="1" x14ac:dyDescent="0.25">
      <c r="A113" s="16" t="s">
        <v>4265</v>
      </c>
      <c r="B113" s="31" t="s">
        <v>4266</v>
      </c>
      <c r="C113" s="231">
        <f>'[2]C14.4'!H27</f>
        <v>0</v>
      </c>
      <c r="D113" s="231">
        <v>0</v>
      </c>
      <c r="E113" s="231">
        <v>0</v>
      </c>
    </row>
    <row r="114" spans="1:11" x14ac:dyDescent="0.25">
      <c r="A114" s="16" t="s">
        <v>4310</v>
      </c>
      <c r="B114" s="31" t="s">
        <v>4311</v>
      </c>
      <c r="C114" s="231">
        <f>'[2]C14.5'!G24</f>
        <v>268250</v>
      </c>
      <c r="D114" s="231">
        <v>268250</v>
      </c>
      <c r="E114" s="231">
        <v>268250</v>
      </c>
    </row>
    <row r="115" spans="1:11" hidden="1" x14ac:dyDescent="0.25">
      <c r="A115" s="16" t="s">
        <v>4294</v>
      </c>
      <c r="B115" s="31" t="s">
        <v>4295</v>
      </c>
      <c r="C115" s="231">
        <f>'[2]C14.6'!G15</f>
        <v>0</v>
      </c>
      <c r="D115" s="231">
        <v>0</v>
      </c>
      <c r="E115" s="231">
        <v>0</v>
      </c>
    </row>
    <row r="116" spans="1:11" x14ac:dyDescent="0.25">
      <c r="A116" s="16" t="s">
        <v>4344</v>
      </c>
      <c r="B116" s="31" t="s">
        <v>4345</v>
      </c>
      <c r="C116" s="231">
        <f>'[2]C14.7'!G12</f>
        <v>1700</v>
      </c>
      <c r="D116" s="231">
        <v>1700</v>
      </c>
      <c r="E116" s="231">
        <v>1700</v>
      </c>
    </row>
    <row r="117" spans="1:11" hidden="1" x14ac:dyDescent="0.25">
      <c r="A117" s="16" t="s">
        <v>4354</v>
      </c>
      <c r="B117" s="31" t="s">
        <v>4355</v>
      </c>
      <c r="C117" s="231">
        <f>'[2]C14.8'!G23</f>
        <v>0</v>
      </c>
      <c r="D117" s="231">
        <v>0</v>
      </c>
      <c r="E117" s="231">
        <v>0</v>
      </c>
    </row>
    <row r="118" spans="1:11" x14ac:dyDescent="0.25">
      <c r="A118" s="16" t="s">
        <v>4386</v>
      </c>
      <c r="B118" s="31" t="s">
        <v>4387</v>
      </c>
      <c r="C118" s="231">
        <f>'[2]C14.9'!G41</f>
        <v>133750</v>
      </c>
      <c r="D118" s="231">
        <v>133750</v>
      </c>
      <c r="E118" s="231">
        <v>133750</v>
      </c>
    </row>
    <row r="119" spans="1:11" x14ac:dyDescent="0.25">
      <c r="A119" s="16" t="s">
        <v>4447</v>
      </c>
      <c r="B119" s="31" t="s">
        <v>4448</v>
      </c>
      <c r="C119" s="231">
        <f>'[2]C14.10'!G15</f>
        <v>0</v>
      </c>
      <c r="D119" s="231">
        <v>0</v>
      </c>
      <c r="E119" s="231">
        <v>0</v>
      </c>
    </row>
    <row r="120" spans="1:11" x14ac:dyDescent="0.25">
      <c r="A120" s="16" t="s">
        <v>4463</v>
      </c>
      <c r="B120" s="31" t="s">
        <v>4464</v>
      </c>
      <c r="C120" s="232">
        <f>'[2]C14.11'!G10</f>
        <v>0</v>
      </c>
      <c r="D120" s="232">
        <v>0</v>
      </c>
      <c r="E120" s="232">
        <v>0</v>
      </c>
    </row>
    <row r="121" spans="1:11" x14ac:dyDescent="0.25">
      <c r="A121" s="32"/>
      <c r="B121" s="31"/>
      <c r="C121" s="231"/>
      <c r="D121" s="231"/>
      <c r="E121" s="231"/>
    </row>
    <row r="122" spans="1:11" x14ac:dyDescent="0.25">
      <c r="A122" s="1167" t="s">
        <v>4634</v>
      </c>
      <c r="B122" s="1167"/>
      <c r="C122" s="231"/>
      <c r="D122" s="231"/>
      <c r="E122" s="231"/>
    </row>
    <row r="123" spans="1:11" x14ac:dyDescent="0.25">
      <c r="A123" s="16" t="s">
        <v>4469</v>
      </c>
      <c r="B123" s="31" t="s">
        <v>4470</v>
      </c>
      <c r="C123" s="232">
        <f>'[2]C20.1'!I36</f>
        <v>705000</v>
      </c>
      <c r="D123" s="232">
        <v>705000</v>
      </c>
      <c r="E123" s="232">
        <v>705000</v>
      </c>
    </row>
    <row r="124" spans="1:11" x14ac:dyDescent="0.25">
      <c r="A124" s="32"/>
      <c r="B124" s="31"/>
      <c r="C124" s="231"/>
      <c r="D124" s="231"/>
      <c r="E124" s="231"/>
      <c r="K124" s="11"/>
    </row>
    <row r="125" spans="1:11" ht="24" customHeight="1" x14ac:dyDescent="0.25">
      <c r="A125" s="1166" t="s">
        <v>4635</v>
      </c>
      <c r="B125" s="1166"/>
      <c r="C125" s="231"/>
      <c r="D125" s="231"/>
      <c r="E125" s="231"/>
    </row>
    <row r="126" spans="1:11" x14ac:dyDescent="0.25">
      <c r="A126" s="16" t="s">
        <v>4636</v>
      </c>
      <c r="B126" s="31" t="s">
        <v>4511</v>
      </c>
      <c r="C126" s="232">
        <f>'[2]Sect D - D1000'!H85</f>
        <v>165000</v>
      </c>
      <c r="D126" s="232">
        <v>165000</v>
      </c>
      <c r="E126" s="232">
        <v>165000</v>
      </c>
    </row>
    <row r="127" spans="1:11" x14ac:dyDescent="0.25">
      <c r="A127" s="32"/>
      <c r="B127" s="31"/>
      <c r="C127" s="231"/>
      <c r="D127" s="231"/>
      <c r="E127" s="231"/>
    </row>
    <row r="128" spans="1:11" x14ac:dyDescent="0.25">
      <c r="B128" s="16"/>
    </row>
    <row r="129" spans="2:5" x14ac:dyDescent="0.25">
      <c r="B129" s="17" t="s">
        <v>4637</v>
      </c>
      <c r="C129" s="233">
        <f>SUM(C7:C128)</f>
        <v>23286227.247166663</v>
      </c>
      <c r="D129" s="233">
        <f t="shared" ref="D129:E129" si="0">SUM(D7:D128)</f>
        <v>23096727.247166663</v>
      </c>
      <c r="E129" s="233">
        <f t="shared" si="0"/>
        <v>23900477.247166667</v>
      </c>
    </row>
    <row r="130" spans="2:5" x14ac:dyDescent="0.25">
      <c r="B130" s="16"/>
    </row>
    <row r="131" spans="2:5" x14ac:dyDescent="0.25">
      <c r="B131" s="17" t="s">
        <v>4638</v>
      </c>
    </row>
    <row r="132" spans="2:5" x14ac:dyDescent="0.25">
      <c r="B132" s="16" t="s">
        <v>4639</v>
      </c>
      <c r="C132" s="233">
        <f>C129*0.15</f>
        <v>3492934.0870749992</v>
      </c>
      <c r="D132" s="233">
        <v>3464509.0870749992</v>
      </c>
      <c r="E132" s="233">
        <v>3672994.0870750002</v>
      </c>
    </row>
    <row r="133" spans="2:5" x14ac:dyDescent="0.25">
      <c r="B133" s="16"/>
    </row>
    <row r="134" spans="2:5" ht="30.6" customHeight="1" x14ac:dyDescent="0.25">
      <c r="B134" s="34" t="s">
        <v>4640</v>
      </c>
      <c r="C134" s="234">
        <f>C129+C132</f>
        <v>26779161.334241662</v>
      </c>
      <c r="D134" s="234">
        <v>26561236.334241662</v>
      </c>
      <c r="E134" s="234">
        <v>28159621.334241666</v>
      </c>
    </row>
    <row r="135" spans="2:5" x14ac:dyDescent="0.25">
      <c r="B135" s="16"/>
    </row>
    <row r="136" spans="2:5" x14ac:dyDescent="0.25">
      <c r="B136" s="16"/>
    </row>
    <row r="137" spans="2:5" x14ac:dyDescent="0.25">
      <c r="B137" s="16"/>
    </row>
    <row r="138" spans="2:5" x14ac:dyDescent="0.25">
      <c r="B138" s="16"/>
    </row>
    <row r="139" spans="2:5" x14ac:dyDescent="0.25">
      <c r="B139" s="16"/>
    </row>
    <row r="140" spans="2:5" x14ac:dyDescent="0.25">
      <c r="B140" s="33" t="s">
        <v>4641</v>
      </c>
    </row>
    <row r="141" spans="2:5" x14ac:dyDescent="0.25">
      <c r="B141" s="16"/>
    </row>
  </sheetData>
  <mergeCells count="18">
    <mergeCell ref="A20:B20"/>
    <mergeCell ref="A1:B1"/>
    <mergeCell ref="A3:B3"/>
    <mergeCell ref="A4:B4"/>
    <mergeCell ref="A6:B6"/>
    <mergeCell ref="A14:B14"/>
    <mergeCell ref="A125:B125"/>
    <mergeCell ref="A25:B25"/>
    <mergeCell ref="A32:B32"/>
    <mergeCell ref="A39:B39"/>
    <mergeCell ref="A43:B43"/>
    <mergeCell ref="A51:B51"/>
    <mergeCell ref="A62:B62"/>
    <mergeCell ref="A65:B65"/>
    <mergeCell ref="A68:B68"/>
    <mergeCell ref="A79:B79"/>
    <mergeCell ref="A109:B109"/>
    <mergeCell ref="A122:B1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0D3F42F00B7B4B969B83E756CED36E" ma:contentTypeVersion="18" ma:contentTypeDescription="Create a new document." ma:contentTypeScope="" ma:versionID="ae2ddebff8b0c6188781b221e142c4a0">
  <xsd:schema xmlns:xsd="http://www.w3.org/2001/XMLSchema" xmlns:xs="http://www.w3.org/2001/XMLSchema" xmlns:p="http://schemas.microsoft.com/office/2006/metadata/properties" xmlns:ns2="8023131a-878c-428f-82c2-e684b9830a6f" xmlns:ns3="2cd787a3-3daf-4431-8afa-4616a2b52e9f" targetNamespace="http://schemas.microsoft.com/office/2006/metadata/properties" ma:root="true" ma:fieldsID="b86e05e1a05c3bb75d71d6362782e2ff" ns2:_="" ns3:_="">
    <xsd:import namespace="8023131a-878c-428f-82c2-e684b9830a6f"/>
    <xsd:import namespace="2cd787a3-3daf-4431-8afa-4616a2b52e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23131a-878c-428f-82c2-e684b9830a6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ee2231d-9be8-4a4e-b989-0666b5032414}" ma:internalName="TaxCatchAll" ma:showField="CatchAllData" ma:web="8023131a-878c-428f-82c2-e684b9830a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d787a3-3daf-4431-8afa-4616a2b52e9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dae5dbd-61a1-410f-a896-2263b54cba5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372078-3AE3-488C-9C04-EBAE6304B0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23131a-878c-428f-82c2-e684b9830a6f"/>
    <ds:schemaRef ds:uri="2cd787a3-3daf-4431-8afa-4616a2b52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D470BA-2A61-4B68-99BC-15CA9A22B0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99</vt:i4>
      </vt:variant>
      <vt:variant>
        <vt:lpstr>Named Ranges</vt:lpstr>
      </vt:variant>
      <vt:variant>
        <vt:i4>116</vt:i4>
      </vt:variant>
    </vt:vector>
  </HeadingPairs>
  <TitlesOfParts>
    <vt:vector size="215" baseType="lpstr">
      <vt:lpstr>Section 1</vt:lpstr>
      <vt:lpstr>C1.2</vt:lpstr>
      <vt:lpstr>C1.3</vt:lpstr>
      <vt:lpstr>C1.4</vt:lpstr>
      <vt:lpstr>C1.5</vt:lpstr>
      <vt:lpstr>C1.6 (2)</vt:lpstr>
      <vt:lpstr>C1.6</vt:lpstr>
      <vt:lpstr>C1.7</vt:lpstr>
      <vt:lpstr>C2.1</vt:lpstr>
      <vt:lpstr>C2.2</vt:lpstr>
      <vt:lpstr>C2.3</vt:lpstr>
      <vt:lpstr>C2.4</vt:lpstr>
      <vt:lpstr>C2.3 (2)</vt:lpstr>
      <vt:lpstr>C3.1</vt:lpstr>
      <vt:lpstr>C3.2</vt:lpstr>
      <vt:lpstr>C3.3</vt:lpstr>
      <vt:lpstr>Quantities</vt:lpstr>
      <vt:lpstr>C4.2</vt:lpstr>
      <vt:lpstr>C4.3</vt:lpstr>
      <vt:lpstr>C4.4</vt:lpstr>
      <vt:lpstr>C4.5</vt:lpstr>
      <vt:lpstr>C5.1</vt:lpstr>
      <vt:lpstr>C5.2</vt:lpstr>
      <vt:lpstr>C5.3</vt:lpstr>
      <vt:lpstr>C5.4</vt:lpstr>
      <vt:lpstr>C5.5</vt:lpstr>
      <vt:lpstr>C6.1</vt:lpstr>
      <vt:lpstr>C6.2</vt:lpstr>
      <vt:lpstr>C7.1</vt:lpstr>
      <vt:lpstr>C7.2</vt:lpstr>
      <vt:lpstr>C7.3</vt:lpstr>
      <vt:lpstr>C7.4</vt:lpstr>
      <vt:lpstr>C7.5</vt:lpstr>
      <vt:lpstr>C7.6</vt:lpstr>
      <vt:lpstr>C8.2</vt:lpstr>
      <vt:lpstr>C8.3</vt:lpstr>
      <vt:lpstr>C8.4</vt:lpstr>
      <vt:lpstr>C8.5</vt:lpstr>
      <vt:lpstr>C8.6</vt:lpstr>
      <vt:lpstr>C8.7</vt:lpstr>
      <vt:lpstr>C8.8</vt:lpstr>
      <vt:lpstr>C8.9</vt:lpstr>
      <vt:lpstr>C8.1</vt:lpstr>
      <vt:lpstr>C9.1</vt:lpstr>
      <vt:lpstr>C10.1</vt:lpstr>
      <vt:lpstr>Sheet2</vt:lpstr>
      <vt:lpstr>C11.1</vt:lpstr>
      <vt:lpstr>C11.2</vt:lpstr>
      <vt:lpstr>C11.4</vt:lpstr>
      <vt:lpstr>C11.6</vt:lpstr>
      <vt:lpstr>C11.7</vt:lpstr>
      <vt:lpstr>C11.8</vt:lpstr>
      <vt:lpstr>C11.9</vt:lpstr>
      <vt:lpstr>C12.1</vt:lpstr>
      <vt:lpstr>C12.3</vt:lpstr>
      <vt:lpstr>C12.2</vt:lpstr>
      <vt:lpstr>C12.4</vt:lpstr>
      <vt:lpstr>C12.5</vt:lpstr>
      <vt:lpstr>C12.6</vt:lpstr>
      <vt:lpstr>C12.7</vt:lpstr>
      <vt:lpstr>C12.8</vt:lpstr>
      <vt:lpstr>C12.9</vt:lpstr>
      <vt:lpstr>C12.10</vt:lpstr>
      <vt:lpstr>C12.11</vt:lpstr>
      <vt:lpstr>C12.12</vt:lpstr>
      <vt:lpstr>C13.1</vt:lpstr>
      <vt:lpstr>C13.2</vt:lpstr>
      <vt:lpstr>C13.3</vt:lpstr>
      <vt:lpstr>C13.4</vt:lpstr>
      <vt:lpstr>C13.5</vt:lpstr>
      <vt:lpstr>C13.6</vt:lpstr>
      <vt:lpstr>C13.7</vt:lpstr>
      <vt:lpstr>C13.8</vt:lpstr>
      <vt:lpstr>C13.9</vt:lpstr>
      <vt:lpstr>C13.10</vt:lpstr>
      <vt:lpstr>C13.11</vt:lpstr>
      <vt:lpstr>C13.12</vt:lpstr>
      <vt:lpstr>C13.13</vt:lpstr>
      <vt:lpstr>C13.14</vt:lpstr>
      <vt:lpstr>C14.1</vt:lpstr>
      <vt:lpstr>C14.2</vt:lpstr>
      <vt:lpstr>C14.3</vt:lpstr>
      <vt:lpstr>C14.4</vt:lpstr>
      <vt:lpstr>C14.6</vt:lpstr>
      <vt:lpstr>C14.5</vt:lpstr>
      <vt:lpstr>C14.7</vt:lpstr>
      <vt:lpstr>C14.8</vt:lpstr>
      <vt:lpstr>C14.9</vt:lpstr>
      <vt:lpstr>C14.10</vt:lpstr>
      <vt:lpstr>C14.11</vt:lpstr>
      <vt:lpstr>C20.1</vt:lpstr>
      <vt:lpstr>Sect D - D1000</vt:lpstr>
      <vt:lpstr>Summary of Pricing</vt:lpstr>
      <vt:lpstr>Section 2</vt:lpstr>
      <vt:lpstr>BOQ - Domestic &amp; Fire Water</vt:lpstr>
      <vt:lpstr>Summary of Pricing (2)</vt:lpstr>
      <vt:lpstr>FINAL SUMMARY</vt:lpstr>
      <vt:lpstr>Final Summary To C1.1.1</vt:lpstr>
      <vt:lpstr>Sheet1</vt:lpstr>
      <vt:lpstr>C12.2!_Hlk13737046</vt:lpstr>
      <vt:lpstr>C12.2!_Hlk13737072</vt:lpstr>
      <vt:lpstr>C1.4!_Ref461368450</vt:lpstr>
      <vt:lpstr>C1.5!_Ref461368450</vt:lpstr>
      <vt:lpstr>C1.6!_Ref461368450</vt:lpstr>
      <vt:lpstr>'C1.6 (2)'!_Ref461368450</vt:lpstr>
      <vt:lpstr>C1.7!_Ref461368450</vt:lpstr>
      <vt:lpstr>C2.1!_Ref461368450</vt:lpstr>
      <vt:lpstr>C2.2!_Ref461368450</vt:lpstr>
      <vt:lpstr>C2.3!_Ref461368450</vt:lpstr>
      <vt:lpstr>'C2.3 (2)'!_Ref461368450</vt:lpstr>
      <vt:lpstr>C2.4!_Ref461368450</vt:lpstr>
      <vt:lpstr>C3.1!_Ref461368450</vt:lpstr>
      <vt:lpstr>C3.2!_Ref461368450</vt:lpstr>
      <vt:lpstr>C3.3!_Ref461368450</vt:lpstr>
      <vt:lpstr>C1.4!_Ref461372205</vt:lpstr>
      <vt:lpstr>'Final Summary To C1.1.1'!_Toc391906137</vt:lpstr>
      <vt:lpstr>'Summary of Pricing'!_Toc391906137</vt:lpstr>
      <vt:lpstr>'Summary of Pricing (2)'!_Toc391906137</vt:lpstr>
      <vt:lpstr>'Final Summary To C1.1.1'!_Toc407010575</vt:lpstr>
      <vt:lpstr>'Summary of Pricing'!_Toc407010575</vt:lpstr>
      <vt:lpstr>'Summary of Pricing (2)'!_Toc407010575</vt:lpstr>
      <vt:lpstr>'Final Summary To C1.1.1'!_Toc42260028</vt:lpstr>
      <vt:lpstr>'Summary of Pricing'!_Toc42260028</vt:lpstr>
      <vt:lpstr>C1.2!Print_Area</vt:lpstr>
      <vt:lpstr>C1.3!Print_Area</vt:lpstr>
      <vt:lpstr>C1.4!Print_Area</vt:lpstr>
      <vt:lpstr>C1.5!Print_Area</vt:lpstr>
      <vt:lpstr>C1.6!Print_Area</vt:lpstr>
      <vt:lpstr>'C1.6 (2)'!Print_Area</vt:lpstr>
      <vt:lpstr>C1.7!Print_Area</vt:lpstr>
      <vt:lpstr>C10.1!Print_Area</vt:lpstr>
      <vt:lpstr>C11.1!Print_Area</vt:lpstr>
      <vt:lpstr>C11.2!Print_Area</vt:lpstr>
      <vt:lpstr>C11.4!Print_Area</vt:lpstr>
      <vt:lpstr>C11.6!Print_Area</vt:lpstr>
      <vt:lpstr>C11.7!Print_Area</vt:lpstr>
      <vt:lpstr>C11.8!Print_Area</vt:lpstr>
      <vt:lpstr>C11.9!Print_Area</vt:lpstr>
      <vt:lpstr>C12.1!Print_Area</vt:lpstr>
      <vt:lpstr>C12.10!Print_Area</vt:lpstr>
      <vt:lpstr>C12.11!Print_Area</vt:lpstr>
      <vt:lpstr>C12.12!Print_Area</vt:lpstr>
      <vt:lpstr>C12.2!Print_Area</vt:lpstr>
      <vt:lpstr>C12.3!Print_Area</vt:lpstr>
      <vt:lpstr>C12.4!Print_Area</vt:lpstr>
      <vt:lpstr>C12.5!Print_Area</vt:lpstr>
      <vt:lpstr>C12.6!Print_Area</vt:lpstr>
      <vt:lpstr>C12.7!Print_Area</vt:lpstr>
      <vt:lpstr>C12.8!Print_Area</vt:lpstr>
      <vt:lpstr>C12.9!Print_Area</vt:lpstr>
      <vt:lpstr>C13.1!Print_Area</vt:lpstr>
      <vt:lpstr>C13.10!Print_Area</vt:lpstr>
      <vt:lpstr>C13.11!Print_Area</vt:lpstr>
      <vt:lpstr>C13.12!Print_Area</vt:lpstr>
      <vt:lpstr>C13.13!Print_Area</vt:lpstr>
      <vt:lpstr>C13.14!Print_Area</vt:lpstr>
      <vt:lpstr>C13.2!Print_Area</vt:lpstr>
      <vt:lpstr>C13.3!Print_Area</vt:lpstr>
      <vt:lpstr>C13.4!Print_Area</vt:lpstr>
      <vt:lpstr>C13.5!Print_Area</vt:lpstr>
      <vt:lpstr>C13.6!Print_Area</vt:lpstr>
      <vt:lpstr>C13.7!Print_Area</vt:lpstr>
      <vt:lpstr>C13.8!Print_Area</vt:lpstr>
      <vt:lpstr>C13.9!Print_Area</vt:lpstr>
      <vt:lpstr>C14.1!Print_Area</vt:lpstr>
      <vt:lpstr>C14.10!Print_Area</vt:lpstr>
      <vt:lpstr>C14.11!Print_Area</vt:lpstr>
      <vt:lpstr>C14.2!Print_Area</vt:lpstr>
      <vt:lpstr>C14.3!Print_Area</vt:lpstr>
      <vt:lpstr>C14.4!Print_Area</vt:lpstr>
      <vt:lpstr>C14.5!Print_Area</vt:lpstr>
      <vt:lpstr>C14.6!Print_Area</vt:lpstr>
      <vt:lpstr>C14.7!Print_Area</vt:lpstr>
      <vt:lpstr>C14.8!Print_Area</vt:lpstr>
      <vt:lpstr>C14.9!Print_Area</vt:lpstr>
      <vt:lpstr>C2.1!Print_Area</vt:lpstr>
      <vt:lpstr>C2.2!Print_Area</vt:lpstr>
      <vt:lpstr>C2.3!Print_Area</vt:lpstr>
      <vt:lpstr>'C2.3 (2)'!Print_Area</vt:lpstr>
      <vt:lpstr>C2.4!Print_Area</vt:lpstr>
      <vt:lpstr>C20.1!Print_Area</vt:lpstr>
      <vt:lpstr>C3.1!Print_Area</vt:lpstr>
      <vt:lpstr>C3.2!Print_Area</vt:lpstr>
      <vt:lpstr>C3.3!Print_Area</vt:lpstr>
      <vt:lpstr>C4.2!Print_Area</vt:lpstr>
      <vt:lpstr>C4.3!Print_Area</vt:lpstr>
      <vt:lpstr>C4.4!Print_Area</vt:lpstr>
      <vt:lpstr>C4.5!Print_Area</vt:lpstr>
      <vt:lpstr>C5.1!Print_Area</vt:lpstr>
      <vt:lpstr>C5.2!Print_Area</vt:lpstr>
      <vt:lpstr>C5.3!Print_Area</vt:lpstr>
      <vt:lpstr>C5.4!Print_Area</vt:lpstr>
      <vt:lpstr>C5.5!Print_Area</vt:lpstr>
      <vt:lpstr>C6.1!Print_Area</vt:lpstr>
      <vt:lpstr>C6.2!Print_Area</vt:lpstr>
      <vt:lpstr>C7.1!Print_Area</vt:lpstr>
      <vt:lpstr>C7.2!Print_Area</vt:lpstr>
      <vt:lpstr>C7.3!Print_Area</vt:lpstr>
      <vt:lpstr>C7.4!Print_Area</vt:lpstr>
      <vt:lpstr>C7.5!Print_Area</vt:lpstr>
      <vt:lpstr>C7.6!Print_Area</vt:lpstr>
      <vt:lpstr>C8.1!Print_Area</vt:lpstr>
      <vt:lpstr>C8.2!Print_Area</vt:lpstr>
      <vt:lpstr>C8.3!Print_Area</vt:lpstr>
      <vt:lpstr>C8.4!Print_Area</vt:lpstr>
      <vt:lpstr>C8.5!Print_Area</vt:lpstr>
      <vt:lpstr>C8.6!Print_Area</vt:lpstr>
      <vt:lpstr>C8.7!Print_Area</vt:lpstr>
      <vt:lpstr>C8.8!Print_Area</vt:lpstr>
      <vt:lpstr>C8.9!Print_Area</vt:lpstr>
      <vt:lpstr>C9.1!Print_Area</vt:lpstr>
      <vt:lpstr>'Final Summary To C1.1.1'!Print_Area</vt:lpstr>
      <vt:lpstr>'Sect D - D1000'!Print_Area</vt:lpstr>
      <vt:lpstr>'Summary of Pricing'!Print_Area</vt:lpstr>
      <vt:lpstr>'Summary of Pricing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Roux (ER)</dc:creator>
  <cp:keywords/>
  <dc:description/>
  <cp:lastModifiedBy>Caren Stemmett</cp:lastModifiedBy>
  <cp:revision/>
  <cp:lastPrinted>2026-06-09T13:38:16Z</cp:lastPrinted>
  <dcterms:created xsi:type="dcterms:W3CDTF">2019-08-01T08:27:18Z</dcterms:created>
  <dcterms:modified xsi:type="dcterms:W3CDTF">2026-06-22T13:16:49Z</dcterms:modified>
  <cp:category/>
  <cp:contentStatus/>
</cp:coreProperties>
</file>